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SK FILES 2024\BEL-AIR SK FILES_ELAINE(JULY 9,2024)\2024 SK FILES\2024 SK REGISTRIES\"/>
    </mc:Choice>
  </mc:AlternateContent>
  <xr:revisionPtr revIDLastSave="0" documentId="13_ncr:1_{5C291D24-9A78-4C29-B634-9E4D239510D6}" xr6:coauthVersionLast="47" xr6:coauthVersionMax="47" xr10:uidLastSave="{00000000-0000-0000-0000-000000000000}"/>
  <bookViews>
    <workbookView xWindow="-120" yWindow="-120" windowWidth="29040" windowHeight="15720" tabRatio="711" activeTab="3" xr2:uid="{00000000-000D-0000-FFFF-FFFF00000000}"/>
  </bookViews>
  <sheets>
    <sheet name="2024 Q1" sheetId="13" r:id="rId1"/>
    <sheet name="Q2" sheetId="17" r:id="rId2"/>
    <sheet name="Q3" sheetId="18" r:id="rId3"/>
    <sheet name="Q4" sheetId="20" r:id="rId4"/>
    <sheet name="Sheet1" sheetId="19" r:id="rId5"/>
  </sheets>
  <externalReferences>
    <externalReference r:id="rId6"/>
    <externalReference r:id="rId7"/>
  </externalReferences>
  <definedNames>
    <definedName name="_xlnm.Print_Area" localSheetId="0">'2024 Q1'!$A$1:$AU$245</definedName>
    <definedName name="_xlnm.Print_Area" localSheetId="1">'Q2'!$A$1:$AU$251</definedName>
    <definedName name="_xlnm.Print_Area" localSheetId="2">'Q3'!$A$1:$AU$262</definedName>
    <definedName name="_xlnm.Print_Area" localSheetId="3">'Q4'!$A$1:$AU$271</definedName>
    <definedName name="_xlnm.Print_Titles" localSheetId="0">'2024 Q1'!$1:$10</definedName>
    <definedName name="_xlnm.Print_Titles" localSheetId="1">'Q2'!$1:$10</definedName>
    <definedName name="_xlnm.Print_Titles" localSheetId="2">'Q3'!$1:$10</definedName>
    <definedName name="_xlnm.Print_Titles" localSheetId="3">'Q4'!$1:$10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73" i="20" l="1"/>
  <c r="F273" i="20"/>
  <c r="G285" i="20"/>
  <c r="G67" i="20" l="1"/>
  <c r="F264" i="20"/>
  <c r="AF106" i="20" l="1"/>
  <c r="M264" i="20" l="1"/>
  <c r="N264" i="20"/>
  <c r="O264" i="20"/>
  <c r="P264" i="20"/>
  <c r="Q264" i="20"/>
  <c r="R264" i="20"/>
  <c r="S264" i="20"/>
  <c r="T264" i="20"/>
  <c r="U264" i="20"/>
  <c r="V264" i="20"/>
  <c r="X264" i="20"/>
  <c r="Y264" i="20"/>
  <c r="Z264" i="20"/>
  <c r="AA264" i="20"/>
  <c r="AB264" i="20"/>
  <c r="AC264" i="20"/>
  <c r="AD264" i="20"/>
  <c r="AE264" i="20"/>
  <c r="W264" i="20"/>
  <c r="M194" i="20"/>
  <c r="N194" i="20"/>
  <c r="O194" i="20"/>
  <c r="P194" i="20"/>
  <c r="Q194" i="20"/>
  <c r="R194" i="20"/>
  <c r="S194" i="20"/>
  <c r="T194" i="20"/>
  <c r="U194" i="20"/>
  <c r="V194" i="20"/>
  <c r="X194" i="20"/>
  <c r="Y194" i="20"/>
  <c r="Z194" i="20"/>
  <c r="AA194" i="20"/>
  <c r="AB194" i="20"/>
  <c r="AC194" i="20"/>
  <c r="AD194" i="20"/>
  <c r="AE194" i="20"/>
  <c r="W194" i="20"/>
  <c r="AX59" i="20" l="1"/>
  <c r="AW59" i="20"/>
  <c r="AY59" i="20" s="1"/>
  <c r="M236" i="13"/>
  <c r="M51" i="13"/>
  <c r="M40" i="13"/>
  <c r="M68" i="13"/>
  <c r="M66" i="13"/>
  <c r="S213" i="20"/>
  <c r="AY254" i="20"/>
  <c r="AY255" i="20"/>
  <c r="AY256" i="20"/>
  <c r="AW253" i="20"/>
  <c r="AX253" i="20"/>
  <c r="AY253" i="20" s="1"/>
  <c r="AW254" i="20"/>
  <c r="AX254" i="20"/>
  <c r="AW255" i="20"/>
  <c r="AX255" i="20"/>
  <c r="AW256" i="20"/>
  <c r="AX256" i="20"/>
  <c r="AW257" i="20"/>
  <c r="AX257" i="20"/>
  <c r="AW258" i="20"/>
  <c r="AX258" i="20"/>
  <c r="AW259" i="20"/>
  <c r="AX259" i="20"/>
  <c r="G260" i="20" l="1"/>
  <c r="K195" i="20"/>
  <c r="K196" i="20" s="1"/>
  <c r="K197" i="20" s="1"/>
  <c r="K198" i="20" s="1"/>
  <c r="K199" i="20" s="1"/>
  <c r="K200" i="20" s="1"/>
  <c r="K201" i="20" s="1"/>
  <c r="K202" i="20" s="1"/>
  <c r="K203" i="20" s="1"/>
  <c r="K204" i="20" s="1"/>
  <c r="K205" i="20" s="1"/>
  <c r="K283" i="20" l="1"/>
  <c r="H283" i="20"/>
  <c r="I257" i="20"/>
  <c r="F256" i="20"/>
  <c r="F260" i="20" s="1"/>
  <c r="AW240" i="20" l="1"/>
  <c r="AX240" i="20"/>
  <c r="AX238" i="20"/>
  <c r="AW238" i="20"/>
  <c r="AY240" i="20" l="1"/>
  <c r="AZ240" i="20"/>
  <c r="BA240" i="20" s="1"/>
  <c r="AY238" i="20"/>
  <c r="AZ238" i="20" s="1"/>
  <c r="BA238" i="20" s="1"/>
  <c r="AX246" i="20" l="1"/>
  <c r="AW246" i="20"/>
  <c r="AX237" i="20"/>
  <c r="AW237" i="20"/>
  <c r="AY237" i="20" s="1"/>
  <c r="L255" i="18"/>
  <c r="K255" i="18"/>
  <c r="H255" i="18"/>
  <c r="F232" i="20"/>
  <c r="AY246" i="20" l="1"/>
  <c r="AZ246" i="20" s="1"/>
  <c r="BA246" i="20" s="1"/>
  <c r="AZ237" i="20"/>
  <c r="BA237" i="20" s="1"/>
  <c r="AX219" i="20"/>
  <c r="AW219" i="20"/>
  <c r="AX220" i="20"/>
  <c r="AW220" i="20"/>
  <c r="AX215" i="20"/>
  <c r="AW215" i="20"/>
  <c r="AX217" i="20"/>
  <c r="AW217" i="20"/>
  <c r="AX213" i="20"/>
  <c r="AW213" i="20"/>
  <c r="AX211" i="20"/>
  <c r="AW211" i="20"/>
  <c r="AY215" i="20" l="1"/>
  <c r="AZ215" i="20" s="1"/>
  <c r="BA215" i="20" s="1"/>
  <c r="AY220" i="20"/>
  <c r="AZ220" i="20" s="1"/>
  <c r="BA220" i="20" s="1"/>
  <c r="AY219" i="20"/>
  <c r="AZ219" i="20" s="1"/>
  <c r="BA219" i="20" s="1"/>
  <c r="AY213" i="20"/>
  <c r="AZ213" i="20" s="1"/>
  <c r="BA213" i="20" s="1"/>
  <c r="AY217" i="20"/>
  <c r="AZ217" i="20" s="1"/>
  <c r="AY211" i="20"/>
  <c r="AZ211" i="20" s="1"/>
  <c r="BA211" i="20" s="1"/>
  <c r="BA217" i="20" l="1"/>
  <c r="F207" i="20"/>
  <c r="F262" i="20" s="1"/>
  <c r="G207" i="20"/>
  <c r="I207" i="20"/>
  <c r="J207" i="20"/>
  <c r="L208" i="18" l="1"/>
  <c r="M105" i="17" l="1"/>
  <c r="M223" i="17"/>
  <c r="M204" i="17"/>
  <c r="M189" i="17"/>
  <c r="M168" i="17"/>
  <c r="M147" i="17"/>
  <c r="M124" i="17"/>
  <c r="M84" i="17"/>
  <c r="M64" i="17"/>
  <c r="M50" i="17"/>
  <c r="M39" i="17"/>
  <c r="M66" i="17" l="1"/>
  <c r="M68" i="17" s="1"/>
  <c r="M191" i="17"/>
  <c r="M126" i="17"/>
  <c r="M128" i="17" l="1"/>
  <c r="M193" i="17" s="1"/>
  <c r="M252" i="17" s="1"/>
  <c r="M261" i="17" s="1"/>
  <c r="AX263" i="20" l="1"/>
  <c r="AW263" i="20"/>
  <c r="AX261" i="20"/>
  <c r="AW261" i="20"/>
  <c r="AT260" i="20"/>
  <c r="AS260" i="20"/>
  <c r="AR260" i="20"/>
  <c r="AQ260" i="20"/>
  <c r="AP260" i="20"/>
  <c r="AO260" i="20"/>
  <c r="AN260" i="20"/>
  <c r="AM260" i="20"/>
  <c r="AL260" i="20"/>
  <c r="AK260" i="20"/>
  <c r="AJ260" i="20"/>
  <c r="AI260" i="20"/>
  <c r="AH260" i="20"/>
  <c r="AG260" i="20"/>
  <c r="AF260" i="20"/>
  <c r="AE260" i="20"/>
  <c r="AD260" i="20"/>
  <c r="AC260" i="20"/>
  <c r="AB260" i="20"/>
  <c r="AA260" i="20"/>
  <c r="Z260" i="20"/>
  <c r="Y260" i="20"/>
  <c r="X260" i="20"/>
  <c r="W260" i="20"/>
  <c r="V260" i="20"/>
  <c r="U260" i="20"/>
  <c r="T260" i="20"/>
  <c r="S260" i="20"/>
  <c r="R260" i="20"/>
  <c r="Q260" i="20"/>
  <c r="P260" i="20"/>
  <c r="O260" i="20"/>
  <c r="N260" i="20"/>
  <c r="M260" i="20"/>
  <c r="J260" i="20"/>
  <c r="I260" i="20"/>
  <c r="AX252" i="20"/>
  <c r="AW252" i="20"/>
  <c r="AX251" i="20"/>
  <c r="AW251" i="20"/>
  <c r="AX250" i="20"/>
  <c r="AW250" i="20"/>
  <c r="AX249" i="20"/>
  <c r="AW249" i="20"/>
  <c r="AX248" i="20"/>
  <c r="AW248" i="20"/>
  <c r="AX247" i="20"/>
  <c r="AW247" i="20"/>
  <c r="AX245" i="20"/>
  <c r="AW245" i="20"/>
  <c r="AX244" i="20"/>
  <c r="AW244" i="20"/>
  <c r="AX243" i="20"/>
  <c r="AW243" i="20"/>
  <c r="AX242" i="20"/>
  <c r="AW242" i="20"/>
  <c r="AX241" i="20"/>
  <c r="AW241" i="20"/>
  <c r="AX239" i="20"/>
  <c r="AW239" i="20"/>
  <c r="AX236" i="20"/>
  <c r="AW236" i="20"/>
  <c r="AX235" i="20"/>
  <c r="AW235" i="20"/>
  <c r="AX234" i="20"/>
  <c r="AX233" i="20"/>
  <c r="AW233" i="20"/>
  <c r="AU232" i="20"/>
  <c r="AU234" i="20" s="1"/>
  <c r="AT232" i="20"/>
  <c r="AS232" i="20"/>
  <c r="AR232" i="20"/>
  <c r="AQ232" i="20"/>
  <c r="AP232" i="20"/>
  <c r="AO232" i="20"/>
  <c r="AN232" i="20"/>
  <c r="AM232" i="20"/>
  <c r="AL232" i="20"/>
  <c r="AK232" i="20"/>
  <c r="AJ232" i="20"/>
  <c r="AI232" i="20"/>
  <c r="AH232" i="20"/>
  <c r="AG232" i="20"/>
  <c r="AF232" i="20"/>
  <c r="AE232" i="20"/>
  <c r="AD232" i="20"/>
  <c r="AC232" i="20"/>
  <c r="AB232" i="20"/>
  <c r="AA232" i="20"/>
  <c r="Z232" i="20"/>
  <c r="Y232" i="20"/>
  <c r="X232" i="20"/>
  <c r="W232" i="20"/>
  <c r="V232" i="20"/>
  <c r="U232" i="20"/>
  <c r="T232" i="20"/>
  <c r="S232" i="20"/>
  <c r="R232" i="20"/>
  <c r="Q232" i="20"/>
  <c r="P232" i="20"/>
  <c r="O232" i="20"/>
  <c r="N232" i="20"/>
  <c r="M232" i="20"/>
  <c r="J232" i="20"/>
  <c r="I232" i="20"/>
  <c r="G232" i="20"/>
  <c r="AX231" i="20"/>
  <c r="AW231" i="20"/>
  <c r="AX230" i="20"/>
  <c r="AW230" i="20"/>
  <c r="AX229" i="20"/>
  <c r="AW229" i="20"/>
  <c r="AX228" i="20"/>
  <c r="AW228" i="20"/>
  <c r="AX227" i="20"/>
  <c r="AW227" i="20"/>
  <c r="AX226" i="20"/>
  <c r="AW226" i="20"/>
  <c r="AX225" i="20"/>
  <c r="AW225" i="20"/>
  <c r="AX224" i="20"/>
  <c r="AW224" i="20"/>
  <c r="AX223" i="20"/>
  <c r="AW223" i="20"/>
  <c r="AX222" i="20"/>
  <c r="AW222" i="20"/>
  <c r="AX221" i="20"/>
  <c r="AW221" i="20"/>
  <c r="AX218" i="20"/>
  <c r="AW218" i="20"/>
  <c r="AX216" i="20"/>
  <c r="AW216" i="20"/>
  <c r="AX214" i="20"/>
  <c r="AW214" i="20"/>
  <c r="AX212" i="20"/>
  <c r="AW212" i="20"/>
  <c r="AX210" i="20"/>
  <c r="AW210" i="20"/>
  <c r="AX209" i="20"/>
  <c r="AW209" i="20"/>
  <c r="AX208" i="20"/>
  <c r="AW208" i="20"/>
  <c r="AU207" i="20"/>
  <c r="AT207" i="20"/>
  <c r="AS207" i="20"/>
  <c r="AR207" i="20"/>
  <c r="AQ207" i="20"/>
  <c r="AP207" i="20"/>
  <c r="AO207" i="20"/>
  <c r="AN207" i="20"/>
  <c r="AM207" i="20"/>
  <c r="AL207" i="20"/>
  <c r="AK207" i="20"/>
  <c r="AJ207" i="20"/>
  <c r="AI207" i="20"/>
  <c r="AH207" i="20"/>
  <c r="AG207" i="20"/>
  <c r="AF207" i="20"/>
  <c r="AE207" i="20"/>
  <c r="AD207" i="20"/>
  <c r="AC207" i="20"/>
  <c r="AB207" i="20"/>
  <c r="AA207" i="20"/>
  <c r="Z207" i="20"/>
  <c r="Y207" i="20"/>
  <c r="X207" i="20"/>
  <c r="W207" i="20"/>
  <c r="V207" i="20"/>
  <c r="U207" i="20"/>
  <c r="T207" i="20"/>
  <c r="S207" i="20"/>
  <c r="R207" i="20"/>
  <c r="Q207" i="20"/>
  <c r="P207" i="20"/>
  <c r="O207" i="20"/>
  <c r="N207" i="20"/>
  <c r="M207" i="20"/>
  <c r="AX206" i="20"/>
  <c r="AW206" i="20"/>
  <c r="AX205" i="20"/>
  <c r="AW205" i="20"/>
  <c r="AX204" i="20"/>
  <c r="AW204" i="20"/>
  <c r="AX203" i="20"/>
  <c r="AW203" i="20"/>
  <c r="AX201" i="20"/>
  <c r="AW201" i="20"/>
  <c r="AX199" i="20"/>
  <c r="AW199" i="20"/>
  <c r="AX198" i="20"/>
  <c r="AW198" i="20"/>
  <c r="AX197" i="20"/>
  <c r="AW197" i="20"/>
  <c r="AX196" i="20"/>
  <c r="AW196" i="20"/>
  <c r="AX195" i="20"/>
  <c r="AW195" i="20"/>
  <c r="AX193" i="20"/>
  <c r="AW193" i="20"/>
  <c r="AX191" i="20"/>
  <c r="AW191" i="20"/>
  <c r="AU190" i="20"/>
  <c r="AT190" i="20"/>
  <c r="AS190" i="20"/>
  <c r="AR190" i="20"/>
  <c r="AQ190" i="20"/>
  <c r="AP190" i="20"/>
  <c r="AO190" i="20"/>
  <c r="AN190" i="20"/>
  <c r="AM190" i="20"/>
  <c r="AL190" i="20"/>
  <c r="AK190" i="20"/>
  <c r="AJ190" i="20"/>
  <c r="AI190" i="20"/>
  <c r="AH190" i="20"/>
  <c r="AG190" i="20"/>
  <c r="AF190" i="20"/>
  <c r="AE190" i="20"/>
  <c r="AD190" i="20"/>
  <c r="AC190" i="20"/>
  <c r="AB190" i="20"/>
  <c r="AA190" i="20"/>
  <c r="Z190" i="20"/>
  <c r="Y190" i="20"/>
  <c r="X190" i="20"/>
  <c r="W190" i="20"/>
  <c r="V190" i="20"/>
  <c r="U190" i="20"/>
  <c r="T190" i="20"/>
  <c r="S190" i="20"/>
  <c r="R190" i="20"/>
  <c r="Q190" i="20"/>
  <c r="P190" i="20"/>
  <c r="O190" i="20"/>
  <c r="N190" i="20"/>
  <c r="M190" i="20"/>
  <c r="J190" i="20"/>
  <c r="I190" i="20"/>
  <c r="F190" i="20"/>
  <c r="AX189" i="20"/>
  <c r="AW189" i="20"/>
  <c r="AX188" i="20"/>
  <c r="AW188" i="20"/>
  <c r="AX187" i="20"/>
  <c r="AW187" i="20"/>
  <c r="AX186" i="20"/>
  <c r="AW186" i="20"/>
  <c r="AX185" i="20"/>
  <c r="AW185" i="20"/>
  <c r="AX184" i="20"/>
  <c r="AW184" i="20"/>
  <c r="AX183" i="20"/>
  <c r="AW183" i="20"/>
  <c r="AX182" i="20"/>
  <c r="AW182" i="20"/>
  <c r="AX181" i="20"/>
  <c r="AW181" i="20"/>
  <c r="AX180" i="20"/>
  <c r="AW180" i="20"/>
  <c r="AX179" i="20"/>
  <c r="AW179" i="20"/>
  <c r="AX178" i="20"/>
  <c r="AW178" i="20"/>
  <c r="AX177" i="20"/>
  <c r="AW177" i="20"/>
  <c r="AX176" i="20"/>
  <c r="AW176" i="20"/>
  <c r="AX175" i="20"/>
  <c r="AW175" i="20"/>
  <c r="AX174" i="20"/>
  <c r="AW174" i="20"/>
  <c r="AX173" i="20"/>
  <c r="AW173" i="20"/>
  <c r="AX172" i="20"/>
  <c r="AW172" i="20"/>
  <c r="AX171" i="20"/>
  <c r="AW171" i="20"/>
  <c r="AX170" i="20"/>
  <c r="AW170" i="20"/>
  <c r="AU169" i="20"/>
  <c r="AT169" i="20"/>
  <c r="AS169" i="20"/>
  <c r="AR169" i="20"/>
  <c r="AQ169" i="20"/>
  <c r="AP169" i="20"/>
  <c r="AO169" i="20"/>
  <c r="AN169" i="20"/>
  <c r="AM169" i="20"/>
  <c r="AK169" i="20"/>
  <c r="AJ169" i="20"/>
  <c r="AI169" i="20"/>
  <c r="AH169" i="20"/>
  <c r="AG169" i="20"/>
  <c r="AF169" i="20"/>
  <c r="AE169" i="20"/>
  <c r="AD169" i="20"/>
  <c r="AC169" i="20"/>
  <c r="AB169" i="20"/>
  <c r="AA169" i="20"/>
  <c r="Z169" i="20"/>
  <c r="Y169" i="20"/>
  <c r="X169" i="20"/>
  <c r="W169" i="20"/>
  <c r="V169" i="20"/>
  <c r="U169" i="20"/>
  <c r="S169" i="20"/>
  <c r="R169" i="20"/>
  <c r="Q169" i="20"/>
  <c r="P169" i="20"/>
  <c r="O169" i="20"/>
  <c r="N169" i="20"/>
  <c r="M169" i="20"/>
  <c r="J169" i="20"/>
  <c r="I169" i="20"/>
  <c r="G169" i="20"/>
  <c r="G190" i="20" s="1"/>
  <c r="F169" i="20"/>
  <c r="AX168" i="20"/>
  <c r="AW168" i="20"/>
  <c r="AX167" i="20"/>
  <c r="AW167" i="20"/>
  <c r="AX166" i="20"/>
  <c r="AW166" i="20"/>
  <c r="AX165" i="20"/>
  <c r="AW165" i="20"/>
  <c r="AX164" i="20"/>
  <c r="AW164" i="20"/>
  <c r="AX163" i="20"/>
  <c r="AW163" i="20"/>
  <c r="AX162" i="20"/>
  <c r="AW162" i="20"/>
  <c r="AX161" i="20"/>
  <c r="AW161" i="20"/>
  <c r="AX160" i="20"/>
  <c r="AW160" i="20"/>
  <c r="AX159" i="20"/>
  <c r="AW159" i="20"/>
  <c r="AX158" i="20"/>
  <c r="AW158" i="20"/>
  <c r="AX157" i="20"/>
  <c r="AW157" i="20"/>
  <c r="AX156" i="20"/>
  <c r="AW156" i="20"/>
  <c r="AX155" i="20"/>
  <c r="AW155" i="20"/>
  <c r="AX154" i="20"/>
  <c r="AW154" i="20"/>
  <c r="AX153" i="20"/>
  <c r="AW153" i="20"/>
  <c r="AX152" i="20"/>
  <c r="AW152" i="20"/>
  <c r="AX151" i="20"/>
  <c r="AL151" i="20"/>
  <c r="AW151" i="20" s="1"/>
  <c r="AX150" i="20"/>
  <c r="AW150" i="20"/>
  <c r="AX149" i="20"/>
  <c r="AW149" i="20"/>
  <c r="AU148" i="20"/>
  <c r="AT148" i="20"/>
  <c r="AS148" i="20"/>
  <c r="AR148" i="20"/>
  <c r="AQ148" i="20"/>
  <c r="AP148" i="20"/>
  <c r="AO148" i="20"/>
  <c r="AN148" i="20"/>
  <c r="AM148" i="20"/>
  <c r="AL148" i="20"/>
  <c r="AK148" i="20"/>
  <c r="AJ148" i="20"/>
  <c r="AI148" i="20"/>
  <c r="AH148" i="20"/>
  <c r="AG148" i="20"/>
  <c r="AF148" i="20"/>
  <c r="AE148" i="20"/>
  <c r="AD148" i="20"/>
  <c r="AC148" i="20"/>
  <c r="AB148" i="20"/>
  <c r="AA148" i="20"/>
  <c r="Z148" i="20"/>
  <c r="Y148" i="20"/>
  <c r="X148" i="20"/>
  <c r="W148" i="20"/>
  <c r="V148" i="20"/>
  <c r="U148" i="20"/>
  <c r="T148" i="20"/>
  <c r="S148" i="20"/>
  <c r="R148" i="20"/>
  <c r="Q148" i="20"/>
  <c r="P148" i="20"/>
  <c r="O148" i="20"/>
  <c r="N148" i="20"/>
  <c r="M148" i="20"/>
  <c r="J148" i="20"/>
  <c r="I148" i="20"/>
  <c r="G148" i="20"/>
  <c r="F148" i="20"/>
  <c r="AX147" i="20"/>
  <c r="AW147" i="20"/>
  <c r="AX146" i="20"/>
  <c r="AW146" i="20"/>
  <c r="AX145" i="20"/>
  <c r="AW145" i="20"/>
  <c r="AX144" i="20"/>
  <c r="AW144" i="20"/>
  <c r="AX143" i="20"/>
  <c r="AW143" i="20"/>
  <c r="AX142" i="20"/>
  <c r="AW142" i="20"/>
  <c r="AX141" i="20"/>
  <c r="AW141" i="20"/>
  <c r="AX140" i="20"/>
  <c r="AW140" i="20"/>
  <c r="AX139" i="20"/>
  <c r="AW139" i="20"/>
  <c r="AX138" i="20"/>
  <c r="AW138" i="20"/>
  <c r="AX137" i="20"/>
  <c r="AW137" i="20"/>
  <c r="AX136" i="20"/>
  <c r="AW136" i="20"/>
  <c r="AX135" i="20"/>
  <c r="AW135" i="20"/>
  <c r="AX134" i="20"/>
  <c r="AW134" i="20"/>
  <c r="K134" i="20"/>
  <c r="K140" i="20" s="1"/>
  <c r="K146" i="20" s="1"/>
  <c r="AX133" i="20"/>
  <c r="AW133" i="20"/>
  <c r="AX132" i="20"/>
  <c r="AW132" i="20"/>
  <c r="AX131" i="20"/>
  <c r="AW131" i="20"/>
  <c r="AX130" i="20"/>
  <c r="AW130" i="20"/>
  <c r="AX128" i="20"/>
  <c r="AW128" i="20"/>
  <c r="AX126" i="20"/>
  <c r="AW126" i="20"/>
  <c r="AU125" i="20"/>
  <c r="AT125" i="20"/>
  <c r="AS125" i="20"/>
  <c r="AR125" i="20"/>
  <c r="AQ125" i="20"/>
  <c r="AP125" i="20"/>
  <c r="AO125" i="20"/>
  <c r="AN125" i="20"/>
  <c r="AM125" i="20"/>
  <c r="AL125" i="20"/>
  <c r="AK125" i="20"/>
  <c r="AJ125" i="20"/>
  <c r="AI125" i="20"/>
  <c r="AH125" i="20"/>
  <c r="AG125" i="20"/>
  <c r="AF125" i="20"/>
  <c r="AE125" i="20"/>
  <c r="AD125" i="20"/>
  <c r="AC125" i="20"/>
  <c r="AB125" i="20"/>
  <c r="AA125" i="20"/>
  <c r="Z125" i="20"/>
  <c r="Y125" i="20"/>
  <c r="X125" i="20"/>
  <c r="W125" i="20"/>
  <c r="V125" i="20"/>
  <c r="U125" i="20"/>
  <c r="T125" i="20"/>
  <c r="S125" i="20"/>
  <c r="R125" i="20"/>
  <c r="Q125" i="20"/>
  <c r="P125" i="20"/>
  <c r="O125" i="20"/>
  <c r="N125" i="20"/>
  <c r="M125" i="20"/>
  <c r="J125" i="20"/>
  <c r="I125" i="20"/>
  <c r="G125" i="20"/>
  <c r="F125" i="20"/>
  <c r="AX124" i="20"/>
  <c r="AW124" i="20"/>
  <c r="AX123" i="20"/>
  <c r="AW123" i="20"/>
  <c r="AX122" i="20"/>
  <c r="AW122" i="20"/>
  <c r="AX121" i="20"/>
  <c r="AW121" i="20"/>
  <c r="AX120" i="20"/>
  <c r="AW120" i="20"/>
  <c r="AX119" i="20"/>
  <c r="AW119" i="20"/>
  <c r="AX118" i="20"/>
  <c r="AW118" i="20"/>
  <c r="AX113" i="20"/>
  <c r="AW113" i="20"/>
  <c r="AX112" i="20"/>
  <c r="AW112" i="20"/>
  <c r="AX111" i="20"/>
  <c r="AW111" i="20"/>
  <c r="AX110" i="20"/>
  <c r="AW110" i="20"/>
  <c r="AX109" i="20"/>
  <c r="AW109" i="20"/>
  <c r="AX108" i="20"/>
  <c r="AW108" i="20"/>
  <c r="AX107" i="20"/>
  <c r="AW107" i="20"/>
  <c r="L107" i="20"/>
  <c r="AU106" i="20"/>
  <c r="AT106" i="20"/>
  <c r="AS106" i="20"/>
  <c r="AR106" i="20"/>
  <c r="AQ106" i="20"/>
  <c r="AP106" i="20"/>
  <c r="AO106" i="20"/>
  <c r="AN106" i="20"/>
  <c r="AM106" i="20"/>
  <c r="AL106" i="20"/>
  <c r="AK106" i="20"/>
  <c r="AJ106" i="20"/>
  <c r="AI106" i="20"/>
  <c r="AH106" i="20"/>
  <c r="AG106" i="20"/>
  <c r="AE106" i="20"/>
  <c r="AD106" i="20"/>
  <c r="AC106" i="20"/>
  <c r="AB106" i="20"/>
  <c r="AA106" i="20"/>
  <c r="Z106" i="20"/>
  <c r="Y106" i="20"/>
  <c r="X106" i="20"/>
  <c r="W106" i="20"/>
  <c r="V106" i="20"/>
  <c r="U106" i="20"/>
  <c r="T106" i="20"/>
  <c r="S106" i="20"/>
  <c r="R106" i="20"/>
  <c r="Q106" i="20"/>
  <c r="P106" i="20"/>
  <c r="O106" i="20"/>
  <c r="N106" i="20"/>
  <c r="M106" i="20"/>
  <c r="J106" i="20"/>
  <c r="I106" i="20"/>
  <c r="G106" i="20"/>
  <c r="F106" i="20"/>
  <c r="AX105" i="20"/>
  <c r="AW105" i="20"/>
  <c r="AX104" i="20"/>
  <c r="AW104" i="20"/>
  <c r="AX103" i="20"/>
  <c r="AW103" i="20"/>
  <c r="AX102" i="20"/>
  <c r="AW102" i="20"/>
  <c r="AX101" i="20"/>
  <c r="AW101" i="20"/>
  <c r="AX100" i="20"/>
  <c r="AW100" i="20"/>
  <c r="AX99" i="20"/>
  <c r="AW99" i="20"/>
  <c r="AX98" i="20"/>
  <c r="AW98" i="20"/>
  <c r="AX97" i="20"/>
  <c r="AW97" i="20"/>
  <c r="AX96" i="20"/>
  <c r="AW96" i="20"/>
  <c r="AX94" i="20"/>
  <c r="AW94" i="20"/>
  <c r="AX93" i="20"/>
  <c r="AW93" i="20"/>
  <c r="AX92" i="20"/>
  <c r="AW92" i="20"/>
  <c r="AX91" i="20"/>
  <c r="AW91" i="20"/>
  <c r="AX90" i="20"/>
  <c r="AW90" i="20"/>
  <c r="AX89" i="20"/>
  <c r="AW89" i="20"/>
  <c r="AX88" i="20"/>
  <c r="AW88" i="20"/>
  <c r="AX87" i="20"/>
  <c r="AW87" i="20"/>
  <c r="AX86" i="20"/>
  <c r="AW86" i="20"/>
  <c r="AU85" i="20"/>
  <c r="AT85" i="20"/>
  <c r="AS85" i="20"/>
  <c r="AR85" i="20"/>
  <c r="AQ85" i="20"/>
  <c r="AP85" i="20"/>
  <c r="AO85" i="20"/>
  <c r="AN85" i="20"/>
  <c r="AM85" i="20"/>
  <c r="AL85" i="20"/>
  <c r="AK85" i="20"/>
  <c r="AJ85" i="20"/>
  <c r="AI85" i="20"/>
  <c r="AH85" i="20"/>
  <c r="AG85" i="20"/>
  <c r="AF85" i="20"/>
  <c r="AE85" i="20"/>
  <c r="AD85" i="20"/>
  <c r="AC85" i="20"/>
  <c r="AB85" i="20"/>
  <c r="AA85" i="20"/>
  <c r="Z85" i="20"/>
  <c r="Y85" i="20"/>
  <c r="X85" i="20"/>
  <c r="W85" i="20"/>
  <c r="V85" i="20"/>
  <c r="U85" i="20"/>
  <c r="T85" i="20"/>
  <c r="S85" i="20"/>
  <c r="R85" i="20"/>
  <c r="Q85" i="20"/>
  <c r="P85" i="20"/>
  <c r="O85" i="20"/>
  <c r="N85" i="20"/>
  <c r="M85" i="20"/>
  <c r="J85" i="20"/>
  <c r="I85" i="20"/>
  <c r="G85" i="20"/>
  <c r="F85" i="20"/>
  <c r="AX84" i="20"/>
  <c r="AW84" i="20"/>
  <c r="AX83" i="20"/>
  <c r="AW83" i="20"/>
  <c r="AX82" i="20"/>
  <c r="AW82" i="20"/>
  <c r="AX81" i="20"/>
  <c r="AW81" i="20"/>
  <c r="AX80" i="20"/>
  <c r="AW80" i="20"/>
  <c r="AX79" i="20"/>
  <c r="AW79" i="20"/>
  <c r="AX78" i="20"/>
  <c r="AW78" i="20"/>
  <c r="AX77" i="20"/>
  <c r="AW77" i="20"/>
  <c r="AX76" i="20"/>
  <c r="AW76" i="20"/>
  <c r="AX75" i="20"/>
  <c r="AW75" i="20"/>
  <c r="AX74" i="20"/>
  <c r="AW74" i="20"/>
  <c r="AX73" i="20"/>
  <c r="AW73" i="20"/>
  <c r="AX72" i="20"/>
  <c r="AW72" i="20"/>
  <c r="AX71" i="20"/>
  <c r="AW71" i="20"/>
  <c r="AX70" i="20"/>
  <c r="AW70" i="20"/>
  <c r="AX68" i="20"/>
  <c r="AW68" i="20"/>
  <c r="L68" i="20"/>
  <c r="AX66" i="20"/>
  <c r="AW66" i="20"/>
  <c r="AU65" i="20"/>
  <c r="AT65" i="20"/>
  <c r="AS65" i="20"/>
  <c r="AR65" i="20"/>
  <c r="AQ65" i="20"/>
  <c r="AP65" i="20"/>
  <c r="AO65" i="20"/>
  <c r="AN65" i="20"/>
  <c r="AM65" i="20"/>
  <c r="AL65" i="20"/>
  <c r="AK65" i="20"/>
  <c r="AJ65" i="20"/>
  <c r="AI65" i="20"/>
  <c r="AH65" i="20"/>
  <c r="AG65" i="20"/>
  <c r="AF65" i="20"/>
  <c r="AE65" i="20"/>
  <c r="AD65" i="20"/>
  <c r="AC65" i="20"/>
  <c r="AB65" i="20"/>
  <c r="AA65" i="20"/>
  <c r="Z65" i="20"/>
  <c r="Y65" i="20"/>
  <c r="X65" i="20"/>
  <c r="W65" i="20"/>
  <c r="V65" i="20"/>
  <c r="U65" i="20"/>
  <c r="T65" i="20"/>
  <c r="S65" i="20"/>
  <c r="R65" i="20"/>
  <c r="Q65" i="20"/>
  <c r="P65" i="20"/>
  <c r="O65" i="20"/>
  <c r="N65" i="20"/>
  <c r="M65" i="20"/>
  <c r="J65" i="20"/>
  <c r="I65" i="20"/>
  <c r="G65" i="20"/>
  <c r="F65" i="20"/>
  <c r="AX64" i="20"/>
  <c r="AW64" i="20"/>
  <c r="AX63" i="20"/>
  <c r="AW63" i="20"/>
  <c r="AX62" i="20"/>
  <c r="AW62" i="20"/>
  <c r="AX61" i="20"/>
  <c r="AW61" i="20"/>
  <c r="AX60" i="20"/>
  <c r="AW60" i="20"/>
  <c r="AX58" i="20"/>
  <c r="AW58" i="20"/>
  <c r="AX57" i="20"/>
  <c r="AW57" i="20"/>
  <c r="AX56" i="20"/>
  <c r="AW56" i="20"/>
  <c r="AX55" i="20"/>
  <c r="AW55" i="20"/>
  <c r="AX54" i="20"/>
  <c r="AW54" i="20"/>
  <c r="AX53" i="20"/>
  <c r="AW53" i="20"/>
  <c r="AX52" i="20"/>
  <c r="AW52" i="20"/>
  <c r="AX51" i="20"/>
  <c r="AW51" i="20"/>
  <c r="L51" i="20"/>
  <c r="AU50" i="20"/>
  <c r="AT50" i="20"/>
  <c r="AS50" i="20"/>
  <c r="AR50" i="20"/>
  <c r="AQ50" i="20"/>
  <c r="AP50" i="20"/>
  <c r="AO50" i="20"/>
  <c r="AN50" i="20"/>
  <c r="AM50" i="20"/>
  <c r="AL50" i="20"/>
  <c r="AK50" i="20"/>
  <c r="AJ50" i="20"/>
  <c r="AI50" i="20"/>
  <c r="AH50" i="20"/>
  <c r="AG50" i="20"/>
  <c r="AF50" i="20"/>
  <c r="AE50" i="20"/>
  <c r="AD50" i="20"/>
  <c r="AC50" i="20"/>
  <c r="AB50" i="20"/>
  <c r="AA50" i="20"/>
  <c r="Z50" i="20"/>
  <c r="Y50" i="20"/>
  <c r="X50" i="20"/>
  <c r="W50" i="20"/>
  <c r="V50" i="20"/>
  <c r="U50" i="20"/>
  <c r="T50" i="20"/>
  <c r="S50" i="20"/>
  <c r="R50" i="20"/>
  <c r="Q50" i="20"/>
  <c r="P50" i="20"/>
  <c r="O50" i="20"/>
  <c r="N50" i="20"/>
  <c r="M50" i="20"/>
  <c r="J50" i="20"/>
  <c r="I50" i="20"/>
  <c r="G50" i="20"/>
  <c r="F50" i="20"/>
  <c r="AX49" i="20"/>
  <c r="AW49" i="20"/>
  <c r="AX48" i="20"/>
  <c r="AW48" i="20"/>
  <c r="AX47" i="20"/>
  <c r="AW47" i="20"/>
  <c r="AX46" i="20"/>
  <c r="AW46" i="20"/>
  <c r="AX45" i="20"/>
  <c r="AW45" i="20"/>
  <c r="AX44" i="20"/>
  <c r="AW44" i="20"/>
  <c r="AX43" i="20"/>
  <c r="AW43" i="20"/>
  <c r="AX42" i="20"/>
  <c r="AW42" i="20"/>
  <c r="AX41" i="20"/>
  <c r="AW41" i="20"/>
  <c r="AX40" i="20"/>
  <c r="AW40" i="20"/>
  <c r="L40" i="20"/>
  <c r="AU39" i="20"/>
  <c r="AT39" i="20"/>
  <c r="AS39" i="20"/>
  <c r="AR39" i="20"/>
  <c r="AQ39" i="20"/>
  <c r="AP39" i="20"/>
  <c r="AO39" i="20"/>
  <c r="AN39" i="20"/>
  <c r="AM39" i="20"/>
  <c r="AL39" i="20"/>
  <c r="AK39" i="20"/>
  <c r="AJ39" i="20"/>
  <c r="AI39" i="20"/>
  <c r="AH39" i="20"/>
  <c r="AG39" i="20"/>
  <c r="AF39" i="20"/>
  <c r="AE39" i="20"/>
  <c r="AD39" i="20"/>
  <c r="AC39" i="20"/>
  <c r="AB39" i="20"/>
  <c r="AA39" i="20"/>
  <c r="Z39" i="20"/>
  <c r="Y39" i="20"/>
  <c r="X39" i="20"/>
  <c r="W39" i="20"/>
  <c r="V39" i="20"/>
  <c r="U39" i="20"/>
  <c r="T39" i="20"/>
  <c r="S39" i="20"/>
  <c r="R39" i="20"/>
  <c r="Q39" i="20"/>
  <c r="P39" i="20"/>
  <c r="O39" i="20"/>
  <c r="N39" i="20"/>
  <c r="M39" i="20"/>
  <c r="J39" i="20"/>
  <c r="I39" i="20"/>
  <c r="G39" i="20"/>
  <c r="F39" i="20"/>
  <c r="AX38" i="20"/>
  <c r="AW38" i="20"/>
  <c r="AX37" i="20"/>
  <c r="AW37" i="20"/>
  <c r="AX36" i="20"/>
  <c r="AW36" i="20"/>
  <c r="AX35" i="20"/>
  <c r="AW35" i="20"/>
  <c r="AX34" i="20"/>
  <c r="AW34" i="20"/>
  <c r="AX33" i="20"/>
  <c r="AW33" i="20"/>
  <c r="AX32" i="20"/>
  <c r="AW32" i="20"/>
  <c r="AX31" i="20"/>
  <c r="AW31" i="20"/>
  <c r="AX30" i="20"/>
  <c r="AW30" i="20"/>
  <c r="AX29" i="20"/>
  <c r="AW29" i="20"/>
  <c r="AX28" i="20"/>
  <c r="AW28" i="20"/>
  <c r="AX27" i="20"/>
  <c r="AW27" i="20"/>
  <c r="AX26" i="20"/>
  <c r="AW26" i="20"/>
  <c r="AX25" i="20"/>
  <c r="AW25" i="20"/>
  <c r="AX24" i="20"/>
  <c r="AW24" i="20"/>
  <c r="AX23" i="20"/>
  <c r="AW23" i="20"/>
  <c r="AX22" i="20"/>
  <c r="AW22" i="20"/>
  <c r="AX21" i="20"/>
  <c r="AW21" i="20"/>
  <c r="AX20" i="20"/>
  <c r="AW20" i="20"/>
  <c r="AX19" i="20"/>
  <c r="AW19" i="20"/>
  <c r="AX18" i="20"/>
  <c r="AW18" i="20"/>
  <c r="AX17" i="20"/>
  <c r="AW17" i="20"/>
  <c r="AX16" i="20"/>
  <c r="AW16" i="20"/>
  <c r="AX15" i="20"/>
  <c r="AW15" i="20"/>
  <c r="BA14" i="20"/>
  <c r="AX14" i="20"/>
  <c r="AW14" i="20"/>
  <c r="AX13" i="20"/>
  <c r="AW13" i="20"/>
  <c r="AX12" i="20"/>
  <c r="AW12" i="20"/>
  <c r="K12" i="20"/>
  <c r="K13" i="20" s="1"/>
  <c r="K14" i="20" s="1"/>
  <c r="K15" i="20" s="1"/>
  <c r="K16" i="20" s="1"/>
  <c r="K17" i="20" s="1"/>
  <c r="K18" i="20" s="1"/>
  <c r="K19" i="20" s="1"/>
  <c r="K20" i="20" s="1"/>
  <c r="K21" i="20" s="1"/>
  <c r="K22" i="20" s="1"/>
  <c r="K23" i="20" s="1"/>
  <c r="K24" i="20" s="1"/>
  <c r="K25" i="20" s="1"/>
  <c r="K26" i="20" s="1"/>
  <c r="K27" i="20" s="1"/>
  <c r="K28" i="20" s="1"/>
  <c r="K29" i="20" s="1"/>
  <c r="K30" i="20" s="1"/>
  <c r="K31" i="20" s="1"/>
  <c r="K32" i="20" s="1"/>
  <c r="K33" i="20" s="1"/>
  <c r="K34" i="20" s="1"/>
  <c r="K35" i="20" s="1"/>
  <c r="K36" i="20" s="1"/>
  <c r="K37" i="20" s="1"/>
  <c r="K38" i="20" s="1"/>
  <c r="K39" i="20" s="1"/>
  <c r="K41" i="20" s="1"/>
  <c r="K42" i="20" s="1"/>
  <c r="K43" i="20" s="1"/>
  <c r="K44" i="20" s="1"/>
  <c r="K45" i="20" s="1"/>
  <c r="K46" i="20" s="1"/>
  <c r="K47" i="20" s="1"/>
  <c r="H12" i="20"/>
  <c r="H13" i="20" s="1"/>
  <c r="L11" i="20"/>
  <c r="R147" i="18"/>
  <c r="Q147" i="18"/>
  <c r="J147" i="18"/>
  <c r="I147" i="18"/>
  <c r="G147" i="18"/>
  <c r="F147" i="18"/>
  <c r="N189" i="18"/>
  <c r="O189" i="18"/>
  <c r="P189" i="18"/>
  <c r="Q189" i="18"/>
  <c r="R189" i="18"/>
  <c r="S189" i="18"/>
  <c r="T189" i="18"/>
  <c r="U189" i="18"/>
  <c r="V189" i="18"/>
  <c r="W189" i="18"/>
  <c r="X189" i="18"/>
  <c r="Y189" i="18"/>
  <c r="Z189" i="18"/>
  <c r="AA189" i="18"/>
  <c r="AB189" i="18"/>
  <c r="AC189" i="18"/>
  <c r="AD189" i="18"/>
  <c r="AE189" i="18"/>
  <c r="AF189" i="18"/>
  <c r="AG189" i="18"/>
  <c r="AH189" i="18"/>
  <c r="AI189" i="18"/>
  <c r="AJ189" i="18"/>
  <c r="AK189" i="18"/>
  <c r="AL189" i="18"/>
  <c r="AM189" i="18"/>
  <c r="AN189" i="18"/>
  <c r="AO189" i="18"/>
  <c r="AP189" i="18"/>
  <c r="AQ189" i="18"/>
  <c r="AR189" i="18"/>
  <c r="AS189" i="18"/>
  <c r="AT189" i="18"/>
  <c r="AU189" i="18"/>
  <c r="M189" i="18"/>
  <c r="AW169" i="18"/>
  <c r="AX169" i="18"/>
  <c r="AW170" i="18"/>
  <c r="AX170" i="18"/>
  <c r="AW171" i="18"/>
  <c r="AX171" i="18"/>
  <c r="AW172" i="18"/>
  <c r="AX172" i="18"/>
  <c r="AW173" i="18"/>
  <c r="AX173" i="18"/>
  <c r="AW174" i="18"/>
  <c r="AX174" i="18"/>
  <c r="AW175" i="18"/>
  <c r="AX175" i="18"/>
  <c r="AW176" i="18"/>
  <c r="AX176" i="18"/>
  <c r="AW177" i="18"/>
  <c r="AX177" i="18"/>
  <c r="AW178" i="18"/>
  <c r="AX178" i="18"/>
  <c r="AW179" i="18"/>
  <c r="AX179" i="18"/>
  <c r="AW180" i="18"/>
  <c r="AX180" i="18"/>
  <c r="AW181" i="18"/>
  <c r="AX181" i="18"/>
  <c r="AW182" i="18"/>
  <c r="AX182" i="18"/>
  <c r="AW183" i="18"/>
  <c r="AX183" i="18"/>
  <c r="AW184" i="18"/>
  <c r="AX184" i="18"/>
  <c r="AW185" i="18"/>
  <c r="AX185" i="18"/>
  <c r="AW186" i="18"/>
  <c r="AX186" i="18"/>
  <c r="AW187" i="18"/>
  <c r="AX187" i="18"/>
  <c r="AW188" i="18"/>
  <c r="AX188" i="18"/>
  <c r="AW190" i="18"/>
  <c r="AX190" i="18"/>
  <c r="AW192" i="18"/>
  <c r="AX192" i="18"/>
  <c r="AY252" i="20" l="1"/>
  <c r="AZ252" i="20" s="1"/>
  <c r="AY203" i="20"/>
  <c r="I262" i="20"/>
  <c r="E275" i="20" s="1"/>
  <c r="AY31" i="20"/>
  <c r="AY60" i="20"/>
  <c r="AY19" i="20"/>
  <c r="AY58" i="20"/>
  <c r="AY84" i="20"/>
  <c r="AZ84" i="20" s="1"/>
  <c r="BA84" i="20" s="1"/>
  <c r="AY154" i="20"/>
  <c r="AZ154" i="20" s="1"/>
  <c r="BA154" i="20" s="1"/>
  <c r="AY160" i="20"/>
  <c r="AZ160" i="20" s="1"/>
  <c r="BA160" i="20" s="1"/>
  <c r="AY172" i="20"/>
  <c r="AZ172" i="20" s="1"/>
  <c r="BA172" i="20" s="1"/>
  <c r="AY178" i="20"/>
  <c r="AZ178" i="20" s="1"/>
  <c r="AY184" i="20"/>
  <c r="AZ184" i="20" s="1"/>
  <c r="BA184" i="20" s="1"/>
  <c r="AY166" i="20"/>
  <c r="AZ166" i="20" s="1"/>
  <c r="BA166" i="20" s="1"/>
  <c r="AY73" i="20"/>
  <c r="AZ73" i="20" s="1"/>
  <c r="BA73" i="20" s="1"/>
  <c r="AY179" i="18"/>
  <c r="AZ179" i="18" s="1"/>
  <c r="AY13" i="20"/>
  <c r="AY108" i="20"/>
  <c r="AZ108" i="20" s="1"/>
  <c r="BA108" i="20" s="1"/>
  <c r="AY118" i="20"/>
  <c r="AZ118" i="20" s="1"/>
  <c r="BA118" i="20" s="1"/>
  <c r="AY241" i="20"/>
  <c r="AZ241" i="20" s="1"/>
  <c r="AZ254" i="20"/>
  <c r="BA254" i="20" s="1"/>
  <c r="AY182" i="18"/>
  <c r="AZ182" i="18" s="1"/>
  <c r="AY169" i="18"/>
  <c r="AZ169" i="18" s="1"/>
  <c r="AY104" i="20"/>
  <c r="AZ104" i="20" s="1"/>
  <c r="BA104" i="20" s="1"/>
  <c r="AY109" i="20"/>
  <c r="AZ109" i="20" s="1"/>
  <c r="AY119" i="20"/>
  <c r="AZ119" i="20" s="1"/>
  <c r="AY171" i="20"/>
  <c r="AZ171" i="20" s="1"/>
  <c r="BA171" i="20" s="1"/>
  <c r="AY177" i="20"/>
  <c r="AZ177" i="20" s="1"/>
  <c r="BA177" i="20" s="1"/>
  <c r="AY183" i="20"/>
  <c r="AZ183" i="20" s="1"/>
  <c r="BA183" i="20" s="1"/>
  <c r="AY47" i="20"/>
  <c r="AO192" i="20"/>
  <c r="AY90" i="20"/>
  <c r="AZ90" i="20" s="1"/>
  <c r="BA90" i="20" s="1"/>
  <c r="AY137" i="20"/>
  <c r="AZ137" i="20" s="1"/>
  <c r="BA137" i="20" s="1"/>
  <c r="AY143" i="20"/>
  <c r="AZ143" i="20" s="1"/>
  <c r="AY173" i="20"/>
  <c r="AZ173" i="20" s="1"/>
  <c r="BA173" i="20" s="1"/>
  <c r="AY185" i="20"/>
  <c r="AZ185" i="20" s="1"/>
  <c r="BA185" i="20" s="1"/>
  <c r="AY191" i="20"/>
  <c r="AZ191" i="20" s="1"/>
  <c r="AY42" i="20"/>
  <c r="AY48" i="20"/>
  <c r="AY149" i="20"/>
  <c r="AZ149" i="20" s="1"/>
  <c r="AY155" i="20"/>
  <c r="AZ155" i="20" s="1"/>
  <c r="BA155" i="20" s="1"/>
  <c r="AY221" i="20"/>
  <c r="AZ221" i="20" s="1"/>
  <c r="BA221" i="20" s="1"/>
  <c r="AY259" i="20"/>
  <c r="AZ259" i="20" s="1"/>
  <c r="BA259" i="20" s="1"/>
  <c r="AY209" i="20"/>
  <c r="AZ209" i="20" s="1"/>
  <c r="BA209" i="20" s="1"/>
  <c r="AY14" i="20"/>
  <c r="AY144" i="20"/>
  <c r="AZ144" i="20" s="1"/>
  <c r="U192" i="20"/>
  <c r="AY17" i="20"/>
  <c r="AY23" i="20"/>
  <c r="AY29" i="20"/>
  <c r="AY35" i="20"/>
  <c r="AY51" i="20"/>
  <c r="AY64" i="20"/>
  <c r="AY71" i="20"/>
  <c r="AZ71" i="20" s="1"/>
  <c r="AY130" i="20"/>
  <c r="AZ130" i="20" s="1"/>
  <c r="BA130" i="20" s="1"/>
  <c r="AY153" i="20"/>
  <c r="AZ153" i="20" s="1"/>
  <c r="AY159" i="20"/>
  <c r="AZ159" i="20" s="1"/>
  <c r="AY165" i="20"/>
  <c r="AZ165" i="20" s="1"/>
  <c r="BA165" i="20" s="1"/>
  <c r="AY54" i="20"/>
  <c r="AY133" i="20"/>
  <c r="AZ133" i="20" s="1"/>
  <c r="BA133" i="20" s="1"/>
  <c r="AY87" i="20"/>
  <c r="AZ87" i="20" s="1"/>
  <c r="BA87" i="20" s="1"/>
  <c r="AY111" i="20"/>
  <c r="AZ111" i="20" s="1"/>
  <c r="BA111" i="20" s="1"/>
  <c r="AY121" i="20"/>
  <c r="AZ121" i="20" s="1"/>
  <c r="BA121" i="20" s="1"/>
  <c r="AY170" i="20"/>
  <c r="AY176" i="20"/>
  <c r="AZ176" i="20" s="1"/>
  <c r="BA176" i="20" s="1"/>
  <c r="AY196" i="20"/>
  <c r="AZ196" i="20" s="1"/>
  <c r="AY204" i="20"/>
  <c r="AZ204" i="20" s="1"/>
  <c r="AL169" i="20"/>
  <c r="AL192" i="20" s="1"/>
  <c r="AY96" i="20"/>
  <c r="AZ96" i="20" s="1"/>
  <c r="AY102" i="20"/>
  <c r="AZ102" i="20" s="1"/>
  <c r="BA102" i="20" s="1"/>
  <c r="AY113" i="20"/>
  <c r="AZ113" i="20" s="1"/>
  <c r="BA113" i="20" s="1"/>
  <c r="AY136" i="20"/>
  <c r="AZ136" i="20" s="1"/>
  <c r="AY142" i="20"/>
  <c r="AZ142" i="20" s="1"/>
  <c r="BA142" i="20" s="1"/>
  <c r="AY216" i="20"/>
  <c r="AZ216" i="20" s="1"/>
  <c r="BA216" i="20" s="1"/>
  <c r="AY225" i="20"/>
  <c r="AZ225" i="20" s="1"/>
  <c r="BA225" i="20" s="1"/>
  <c r="AY239" i="20"/>
  <c r="AZ239" i="20" s="1"/>
  <c r="BA239" i="20" s="1"/>
  <c r="AY245" i="20"/>
  <c r="AZ245" i="20" s="1"/>
  <c r="BA245" i="20" s="1"/>
  <c r="AY80" i="20"/>
  <c r="AZ80" i="20" s="1"/>
  <c r="BA80" i="20" s="1"/>
  <c r="AY21" i="20"/>
  <c r="AY27" i="20"/>
  <c r="AY33" i="20"/>
  <c r="AY181" i="20"/>
  <c r="AZ181" i="20" s="1"/>
  <c r="BA181" i="20" s="1"/>
  <c r="AY187" i="20"/>
  <c r="AZ187" i="20" s="1"/>
  <c r="BA187" i="20" s="1"/>
  <c r="AY74" i="20"/>
  <c r="AZ74" i="20" s="1"/>
  <c r="BA74" i="20" s="1"/>
  <c r="AY174" i="20"/>
  <c r="AZ174" i="20" s="1"/>
  <c r="BA174" i="20" s="1"/>
  <c r="AY180" i="20"/>
  <c r="AZ180" i="20" s="1"/>
  <c r="AY193" i="20"/>
  <c r="AZ193" i="20" s="1"/>
  <c r="BA193" i="20" s="1"/>
  <c r="O262" i="20"/>
  <c r="AY86" i="20"/>
  <c r="AZ86" i="20" s="1"/>
  <c r="BA86" i="20" s="1"/>
  <c r="AY249" i="20"/>
  <c r="AZ249" i="20" s="1"/>
  <c r="BA249" i="20" s="1"/>
  <c r="AY22" i="20"/>
  <c r="AY34" i="20"/>
  <c r="AY70" i="20"/>
  <c r="AZ70" i="20" s="1"/>
  <c r="AY20" i="20"/>
  <c r="AY186" i="20"/>
  <c r="AZ186" i="20" s="1"/>
  <c r="BA186" i="20" s="1"/>
  <c r="AY44" i="20"/>
  <c r="AY146" i="20"/>
  <c r="AZ146" i="20" s="1"/>
  <c r="BA146" i="20" s="1"/>
  <c r="L12" i="20"/>
  <c r="AT67" i="20"/>
  <c r="AT69" i="20" s="1"/>
  <c r="AT127" i="20" s="1"/>
  <c r="AT129" i="20" s="1"/>
  <c r="AY62" i="20"/>
  <c r="AY75" i="20"/>
  <c r="AZ75" i="20" s="1"/>
  <c r="AY81" i="20"/>
  <c r="AZ81" i="20" s="1"/>
  <c r="AY99" i="20"/>
  <c r="AZ99" i="20" s="1"/>
  <c r="BA99" i="20" s="1"/>
  <c r="AY105" i="20"/>
  <c r="AZ105" i="20" s="1"/>
  <c r="BA105" i="20" s="1"/>
  <c r="AY222" i="20"/>
  <c r="AZ222" i="20" s="1"/>
  <c r="AZ255" i="20"/>
  <c r="BA255" i="20" s="1"/>
  <c r="AY79" i="20"/>
  <c r="AZ79" i="20" s="1"/>
  <c r="BA79" i="20" s="1"/>
  <c r="AY76" i="20"/>
  <c r="AZ76" i="20" s="1"/>
  <c r="BA76" i="20" s="1"/>
  <c r="AY93" i="20"/>
  <c r="AZ93" i="20" s="1"/>
  <c r="BA93" i="20" s="1"/>
  <c r="AY163" i="20"/>
  <c r="AZ163" i="20" s="1"/>
  <c r="BA163" i="20" s="1"/>
  <c r="AU67" i="20"/>
  <c r="AU69" i="20" s="1"/>
  <c r="AU127" i="20" s="1"/>
  <c r="AU129" i="20" s="1"/>
  <c r="AU192" i="20" s="1"/>
  <c r="AK67" i="20"/>
  <c r="AK69" i="20" s="1"/>
  <c r="I67" i="20"/>
  <c r="I69" i="20" s="1"/>
  <c r="N67" i="20"/>
  <c r="N69" i="20" s="1"/>
  <c r="Z67" i="20"/>
  <c r="Z69" i="20" s="1"/>
  <c r="AL67" i="20"/>
  <c r="AL69" i="20" s="1"/>
  <c r="AY77" i="20"/>
  <c r="AZ77" i="20" s="1"/>
  <c r="AY94" i="20"/>
  <c r="AZ94" i="20" s="1"/>
  <c r="BA94" i="20" s="1"/>
  <c r="AG262" i="20"/>
  <c r="AS262" i="20"/>
  <c r="AY258" i="20"/>
  <c r="AZ258" i="20" s="1"/>
  <c r="BA258" i="20" s="1"/>
  <c r="AY212" i="20"/>
  <c r="AZ212" i="20" s="1"/>
  <c r="BA212" i="20" s="1"/>
  <c r="AY223" i="20"/>
  <c r="AZ223" i="20" s="1"/>
  <c r="AY229" i="20"/>
  <c r="AZ229" i="20" s="1"/>
  <c r="X262" i="20"/>
  <c r="AZ256" i="20"/>
  <c r="BA256" i="20" s="1"/>
  <c r="AY263" i="20"/>
  <c r="AZ263" i="20" s="1"/>
  <c r="BA263" i="20" s="1"/>
  <c r="AY257" i="20"/>
  <c r="AZ257" i="20" s="1"/>
  <c r="BA257" i="20" s="1"/>
  <c r="X67" i="20"/>
  <c r="X69" i="20" s="1"/>
  <c r="AW85" i="20"/>
  <c r="AY91" i="20"/>
  <c r="AZ91" i="20" s="1"/>
  <c r="BA91" i="20" s="1"/>
  <c r="AY123" i="20"/>
  <c r="AZ123" i="20" s="1"/>
  <c r="BA123" i="20" s="1"/>
  <c r="AY63" i="20"/>
  <c r="AY124" i="20"/>
  <c r="AZ124" i="20" s="1"/>
  <c r="BA124" i="20" s="1"/>
  <c r="AO262" i="20"/>
  <c r="AN67" i="20"/>
  <c r="AN69" i="20" s="1"/>
  <c r="AY32" i="20"/>
  <c r="AY38" i="20"/>
  <c r="S67" i="20"/>
  <c r="S69" i="20" s="1"/>
  <c r="AE67" i="20"/>
  <c r="AE69" i="20" s="1"/>
  <c r="AQ67" i="20"/>
  <c r="AQ69" i="20" s="1"/>
  <c r="AY83" i="20"/>
  <c r="AZ83" i="20" s="1"/>
  <c r="BA83" i="20" s="1"/>
  <c r="AY101" i="20"/>
  <c r="AZ101" i="20" s="1"/>
  <c r="BA101" i="20" s="1"/>
  <c r="AY175" i="20"/>
  <c r="AZ175" i="20" s="1"/>
  <c r="BA175" i="20" s="1"/>
  <c r="AY236" i="20"/>
  <c r="AZ236" i="20" s="1"/>
  <c r="BA236" i="20" s="1"/>
  <c r="AY244" i="20"/>
  <c r="AZ244" i="20" s="1"/>
  <c r="BA244" i="20" s="1"/>
  <c r="AY251" i="20"/>
  <c r="AZ251" i="20" s="1"/>
  <c r="BA251" i="20" s="1"/>
  <c r="Y262" i="20"/>
  <c r="Y67" i="20"/>
  <c r="Y69" i="20" s="1"/>
  <c r="AY68" i="20"/>
  <c r="AZ68" i="20" s="1"/>
  <c r="BA68" i="20" s="1"/>
  <c r="AY36" i="20"/>
  <c r="AY37" i="20"/>
  <c r="AO127" i="20"/>
  <c r="I127" i="20"/>
  <c r="T67" i="20"/>
  <c r="T69" i="20" s="1"/>
  <c r="AF67" i="20"/>
  <c r="AF69" i="20" s="1"/>
  <c r="Z262" i="20"/>
  <c r="Q262" i="20"/>
  <c r="AO67" i="20"/>
  <c r="AO69" i="20" s="1"/>
  <c r="AE262" i="20"/>
  <c r="AP67" i="20"/>
  <c r="AP69" i="20" s="1"/>
  <c r="U127" i="20"/>
  <c r="F67" i="20"/>
  <c r="F69" i="20" s="1"/>
  <c r="AG67" i="20"/>
  <c r="AG69" i="20" s="1"/>
  <c r="AL127" i="20"/>
  <c r="AY226" i="20"/>
  <c r="AZ226" i="20" s="1"/>
  <c r="BA226" i="20" s="1"/>
  <c r="AY46" i="20"/>
  <c r="AY227" i="20"/>
  <c r="AZ227" i="20" s="1"/>
  <c r="BA227" i="20" s="1"/>
  <c r="AY248" i="20"/>
  <c r="AZ248" i="20" s="1"/>
  <c r="BA248" i="20" s="1"/>
  <c r="AY197" i="20"/>
  <c r="AZ197" i="20" s="1"/>
  <c r="BA197" i="20" s="1"/>
  <c r="AY82" i="20"/>
  <c r="AZ82" i="20" s="1"/>
  <c r="G127" i="20"/>
  <c r="S262" i="20"/>
  <c r="F127" i="20"/>
  <c r="AI127" i="20"/>
  <c r="AY168" i="20"/>
  <c r="AZ168" i="20" s="1"/>
  <c r="BA168" i="20" s="1"/>
  <c r="AY55" i="20"/>
  <c r="AY97" i="20"/>
  <c r="AZ97" i="20" s="1"/>
  <c r="AY103" i="20"/>
  <c r="AZ103" i="20" s="1"/>
  <c r="BA103" i="20" s="1"/>
  <c r="AY107" i="20"/>
  <c r="AZ107" i="20" s="1"/>
  <c r="BA107" i="20" s="1"/>
  <c r="AY112" i="20"/>
  <c r="AZ112" i="20" s="1"/>
  <c r="BA112" i="20" s="1"/>
  <c r="AY122" i="20"/>
  <c r="AZ122" i="20" s="1"/>
  <c r="BA122" i="20" s="1"/>
  <c r="O127" i="20"/>
  <c r="AY182" i="20"/>
  <c r="AZ182" i="20" s="1"/>
  <c r="BA182" i="20" s="1"/>
  <c r="AZ203" i="20"/>
  <c r="BA203" i="20" s="1"/>
  <c r="AY218" i="20"/>
  <c r="AZ218" i="20" s="1"/>
  <c r="BA218" i="20" s="1"/>
  <c r="T262" i="20"/>
  <c r="AR262" i="20"/>
  <c r="AY201" i="20"/>
  <c r="AZ201" i="20" s="1"/>
  <c r="BA201" i="20" s="1"/>
  <c r="N262" i="20"/>
  <c r="AY164" i="20"/>
  <c r="AZ164" i="20" s="1"/>
  <c r="BA164" i="20" s="1"/>
  <c r="AY43" i="20"/>
  <c r="AY53" i="20"/>
  <c r="AY88" i="20"/>
  <c r="AI192" i="20"/>
  <c r="AY228" i="20"/>
  <c r="AZ228" i="20" s="1"/>
  <c r="BA228" i="20" s="1"/>
  <c r="V67" i="20"/>
  <c r="V69" i="20" s="1"/>
  <c r="AY49" i="20"/>
  <c r="AF262" i="20"/>
  <c r="AP262" i="20"/>
  <c r="U67" i="20"/>
  <c r="U69" i="20" s="1"/>
  <c r="AY233" i="20"/>
  <c r="AZ233" i="20" s="1"/>
  <c r="AY30" i="20"/>
  <c r="J67" i="20"/>
  <c r="J69" i="20" s="1"/>
  <c r="AJ67" i="20"/>
  <c r="AJ69" i="20" s="1"/>
  <c r="AY45" i="20"/>
  <c r="AH67" i="20"/>
  <c r="AY61" i="20"/>
  <c r="AZ61" i="20" s="1"/>
  <c r="AY66" i="20"/>
  <c r="AY89" i="20"/>
  <c r="AZ89" i="20" s="1"/>
  <c r="BA89" i="20" s="1"/>
  <c r="AY145" i="20"/>
  <c r="AZ145" i="20" s="1"/>
  <c r="BA145" i="20" s="1"/>
  <c r="AY150" i="20"/>
  <c r="AZ150" i="20" s="1"/>
  <c r="BA150" i="20" s="1"/>
  <c r="AY161" i="20"/>
  <c r="AZ161" i="20" s="1"/>
  <c r="BA161" i="20" s="1"/>
  <c r="AH262" i="20"/>
  <c r="AM262" i="20"/>
  <c r="R262" i="20"/>
  <c r="AY15" i="20"/>
  <c r="AY25" i="20"/>
  <c r="AY40" i="20"/>
  <c r="W127" i="20"/>
  <c r="AY110" i="20"/>
  <c r="AZ110" i="20" s="1"/>
  <c r="BA110" i="20" s="1"/>
  <c r="AY56" i="20"/>
  <c r="AY78" i="20"/>
  <c r="AZ78" i="20" s="1"/>
  <c r="BA78" i="20" s="1"/>
  <c r="AY100" i="20"/>
  <c r="AZ100" i="20" s="1"/>
  <c r="BA100" i="20" s="1"/>
  <c r="S127" i="20"/>
  <c r="AE127" i="20"/>
  <c r="AQ127" i="20"/>
  <c r="AY128" i="20"/>
  <c r="AZ128" i="20" s="1"/>
  <c r="BA128" i="20" s="1"/>
  <c r="AY134" i="20"/>
  <c r="AZ134" i="20" s="1"/>
  <c r="AY140" i="20"/>
  <c r="AZ140" i="20" s="1"/>
  <c r="AC192" i="20"/>
  <c r="AY156" i="20"/>
  <c r="AZ156" i="20" s="1"/>
  <c r="BA156" i="20" s="1"/>
  <c r="AY162" i="20"/>
  <c r="AZ162" i="20" s="1"/>
  <c r="BA162" i="20" s="1"/>
  <c r="AY208" i="20"/>
  <c r="AZ208" i="20" s="1"/>
  <c r="BA208" i="20" s="1"/>
  <c r="AY214" i="20"/>
  <c r="AY230" i="20"/>
  <c r="AZ230" i="20" s="1"/>
  <c r="AY242" i="20"/>
  <c r="AZ242" i="20" s="1"/>
  <c r="AY247" i="20"/>
  <c r="AZ247" i="20" s="1"/>
  <c r="BA247" i="20" s="1"/>
  <c r="AY18" i="20"/>
  <c r="Y192" i="20"/>
  <c r="AD262" i="20"/>
  <c r="O67" i="20"/>
  <c r="O69" i="20" s="1"/>
  <c r="AA67" i="20"/>
  <c r="AA69" i="20" s="1"/>
  <c r="AM67" i="20"/>
  <c r="AM69" i="20" s="1"/>
  <c r="M127" i="20"/>
  <c r="AK127" i="20"/>
  <c r="T127" i="20"/>
  <c r="AF127" i="20"/>
  <c r="AR127" i="20"/>
  <c r="AD192" i="20"/>
  <c r="AY151" i="20"/>
  <c r="AZ151" i="20" s="1"/>
  <c r="AS192" i="20"/>
  <c r="W262" i="20"/>
  <c r="AI262" i="20"/>
  <c r="AY28" i="20"/>
  <c r="AR67" i="20"/>
  <c r="AR69" i="20" s="1"/>
  <c r="AY92" i="20"/>
  <c r="AY210" i="20"/>
  <c r="AZ210" i="20" s="1"/>
  <c r="BA210" i="20" s="1"/>
  <c r="AY224" i="20"/>
  <c r="AZ224" i="20" s="1"/>
  <c r="BA224" i="20" s="1"/>
  <c r="AX232" i="20"/>
  <c r="AY98" i="20"/>
  <c r="AZ98" i="20" s="1"/>
  <c r="BA98" i="20" s="1"/>
  <c r="AA127" i="20"/>
  <c r="AY188" i="20"/>
  <c r="AZ188" i="20" s="1"/>
  <c r="BA188" i="20" s="1"/>
  <c r="AY250" i="20"/>
  <c r="AZ250" i="20" s="1"/>
  <c r="BA250" i="20" s="1"/>
  <c r="W67" i="20"/>
  <c r="W69" i="20" s="1"/>
  <c r="AY138" i="20"/>
  <c r="AZ138" i="20" s="1"/>
  <c r="AY12" i="20"/>
  <c r="AY16" i="20"/>
  <c r="AY26" i="20"/>
  <c r="AY41" i="20"/>
  <c r="AY57" i="20"/>
  <c r="AZ57" i="20" s="1"/>
  <c r="N127" i="20"/>
  <c r="AG127" i="20"/>
  <c r="AY135" i="20"/>
  <c r="AZ135" i="20" s="1"/>
  <c r="BA135" i="20" s="1"/>
  <c r="AY141" i="20"/>
  <c r="AZ141" i="20" s="1"/>
  <c r="BA141" i="20" s="1"/>
  <c r="AY152" i="20"/>
  <c r="AZ152" i="20" s="1"/>
  <c r="BA152" i="20" s="1"/>
  <c r="AY157" i="20"/>
  <c r="AZ157" i="20" s="1"/>
  <c r="BA157" i="20" s="1"/>
  <c r="AY243" i="20"/>
  <c r="AJ262" i="20"/>
  <c r="AY261" i="20"/>
  <c r="AY199" i="20"/>
  <c r="AZ199" i="20" s="1"/>
  <c r="BA199" i="20" s="1"/>
  <c r="AY174" i="18"/>
  <c r="AZ174" i="18" s="1"/>
  <c r="AY184" i="18"/>
  <c r="AZ184" i="18" s="1"/>
  <c r="AY190" i="18"/>
  <c r="AZ190" i="18" s="1"/>
  <c r="AY171" i="18"/>
  <c r="AZ171" i="18" s="1"/>
  <c r="AY176" i="18"/>
  <c r="AZ176" i="18" s="1"/>
  <c r="AY186" i="18"/>
  <c r="AZ186" i="18" s="1"/>
  <c r="AY181" i="18"/>
  <c r="AZ181" i="18" s="1"/>
  <c r="AY173" i="18"/>
  <c r="AZ173" i="18" s="1"/>
  <c r="AY187" i="18"/>
  <c r="AZ187" i="18" s="1"/>
  <c r="AY177" i="18"/>
  <c r="AZ177" i="18" s="1"/>
  <c r="BA177" i="18" s="1"/>
  <c r="AX189" i="18"/>
  <c r="AY188" i="18"/>
  <c r="AZ188" i="18" s="1"/>
  <c r="AY185" i="18"/>
  <c r="AZ185" i="18" s="1"/>
  <c r="AY180" i="18"/>
  <c r="AZ180" i="18" s="1"/>
  <c r="AY170" i="18"/>
  <c r="AZ170" i="18" s="1"/>
  <c r="AY183" i="18"/>
  <c r="AZ183" i="18" s="1"/>
  <c r="AY172" i="18"/>
  <c r="AZ172" i="18" s="1"/>
  <c r="AY178" i="18"/>
  <c r="AY175" i="18"/>
  <c r="AZ175" i="18" s="1"/>
  <c r="AL262" i="20"/>
  <c r="AY195" i="20"/>
  <c r="AZ195" i="20" s="1"/>
  <c r="G192" i="20"/>
  <c r="AT192" i="20"/>
  <c r="I192" i="20"/>
  <c r="AR192" i="20"/>
  <c r="F192" i="20"/>
  <c r="AH192" i="20"/>
  <c r="AY131" i="20"/>
  <c r="AZ131" i="20" s="1"/>
  <c r="BA131" i="20" s="1"/>
  <c r="Z192" i="20"/>
  <c r="AY132" i="20"/>
  <c r="AZ132" i="20" s="1"/>
  <c r="AY167" i="20"/>
  <c r="AZ167" i="20" s="1"/>
  <c r="BA167" i="20" s="1"/>
  <c r="O192" i="20"/>
  <c r="AB192" i="20"/>
  <c r="Q192" i="20"/>
  <c r="AY147" i="20"/>
  <c r="AP192" i="20"/>
  <c r="AE192" i="20"/>
  <c r="AQ192" i="20"/>
  <c r="K48" i="20"/>
  <c r="K49" i="20" s="1"/>
  <c r="K50" i="20" s="1"/>
  <c r="K52" i="20"/>
  <c r="K53" i="20" s="1"/>
  <c r="K54" i="20" s="1"/>
  <c r="K55" i="20" s="1"/>
  <c r="K56" i="20" s="1"/>
  <c r="K57" i="20" s="1"/>
  <c r="AX65" i="20"/>
  <c r="L13" i="20"/>
  <c r="H14" i="20"/>
  <c r="AI67" i="20"/>
  <c r="AI69" i="20" s="1"/>
  <c r="AW39" i="20"/>
  <c r="X127" i="20"/>
  <c r="AW125" i="20"/>
  <c r="AJ127" i="20"/>
  <c r="AX85" i="20"/>
  <c r="AW106" i="20"/>
  <c r="AB67" i="20"/>
  <c r="AB69" i="20" s="1"/>
  <c r="AW50" i="20"/>
  <c r="Q67" i="20"/>
  <c r="Q69" i="20" s="1"/>
  <c r="AC67" i="20"/>
  <c r="AC69" i="20" s="1"/>
  <c r="AY120" i="20"/>
  <c r="AD67" i="20"/>
  <c r="AD69" i="20" s="1"/>
  <c r="P67" i="20"/>
  <c r="P69" i="20" s="1"/>
  <c r="R67" i="20"/>
  <c r="R69" i="20" s="1"/>
  <c r="AX50" i="20"/>
  <c r="M67" i="20"/>
  <c r="AW65" i="20"/>
  <c r="AB127" i="20"/>
  <c r="AY72" i="20"/>
  <c r="AY235" i="20"/>
  <c r="AS67" i="20"/>
  <c r="AS69" i="20" s="1"/>
  <c r="AS127" i="20" s="1"/>
  <c r="AS129" i="20" s="1"/>
  <c r="AY52" i="20"/>
  <c r="AX106" i="20"/>
  <c r="Y127" i="20"/>
  <c r="AY139" i="20"/>
  <c r="M192" i="20"/>
  <c r="AX148" i="20"/>
  <c r="AK192" i="20"/>
  <c r="AY189" i="20"/>
  <c r="N192" i="20"/>
  <c r="S192" i="20"/>
  <c r="AW232" i="20"/>
  <c r="J262" i="20"/>
  <c r="AA192" i="20"/>
  <c r="AX125" i="20"/>
  <c r="AN192" i="20"/>
  <c r="AY24" i="20"/>
  <c r="AX39" i="20"/>
  <c r="P192" i="20"/>
  <c r="Z127" i="20"/>
  <c r="V262" i="20"/>
  <c r="AT262" i="20"/>
  <c r="AM127" i="20"/>
  <c r="R192" i="20"/>
  <c r="AX169" i="20"/>
  <c r="AU260" i="20"/>
  <c r="AW260" i="20" s="1"/>
  <c r="AW234" i="20"/>
  <c r="AY234" i="20" s="1"/>
  <c r="V192" i="20"/>
  <c r="AW190" i="20"/>
  <c r="P127" i="20"/>
  <c r="AN127" i="20"/>
  <c r="J192" i="20"/>
  <c r="AW148" i="20"/>
  <c r="W192" i="20"/>
  <c r="G262" i="20"/>
  <c r="U262" i="20"/>
  <c r="AY179" i="20"/>
  <c r="AW207" i="20"/>
  <c r="X192" i="20"/>
  <c r="AJ192" i="20"/>
  <c r="AY158" i="20"/>
  <c r="AY231" i="20"/>
  <c r="Q127" i="20"/>
  <c r="AC127" i="20"/>
  <c r="T192" i="20"/>
  <c r="AF192" i="20"/>
  <c r="R127" i="20"/>
  <c r="AD127" i="20"/>
  <c r="AP127" i="20"/>
  <c r="AY126" i="20"/>
  <c r="AG192" i="20"/>
  <c r="AY205" i="20"/>
  <c r="M262" i="20"/>
  <c r="AK262" i="20"/>
  <c r="AX260" i="20"/>
  <c r="AY198" i="20"/>
  <c r="AY206" i="20"/>
  <c r="AQ262" i="20"/>
  <c r="AM192" i="20"/>
  <c r="AX190" i="20"/>
  <c r="AA262" i="20"/>
  <c r="J127" i="20"/>
  <c r="V127" i="20"/>
  <c r="AH127" i="20"/>
  <c r="AC262" i="20"/>
  <c r="AX207" i="20"/>
  <c r="P262" i="20"/>
  <c r="AB262" i="20"/>
  <c r="AN262" i="20"/>
  <c r="AY192" i="18"/>
  <c r="AZ192" i="18" s="1"/>
  <c r="F189" i="18"/>
  <c r="AN168" i="18"/>
  <c r="AL150" i="18"/>
  <c r="E276" i="20" l="1"/>
  <c r="K58" i="20"/>
  <c r="K60" i="20" s="1"/>
  <c r="K61" i="20" s="1"/>
  <c r="K62" i="20" s="1"/>
  <c r="K63" i="20" s="1"/>
  <c r="K64" i="20" s="1"/>
  <c r="K65" i="20" s="1"/>
  <c r="K67" i="20" s="1"/>
  <c r="K69" i="20" s="1"/>
  <c r="K70" i="20" s="1"/>
  <c r="K71" i="20" s="1"/>
  <c r="K72" i="20" s="1"/>
  <c r="K73" i="20" s="1"/>
  <c r="K74" i="20" s="1"/>
  <c r="K75" i="20" s="1"/>
  <c r="K76" i="20" s="1"/>
  <c r="K77" i="20" s="1"/>
  <c r="K78" i="20" s="1"/>
  <c r="K79" i="20" s="1"/>
  <c r="K80" i="20" s="1"/>
  <c r="K81" i="20" s="1"/>
  <c r="K83" i="20" s="1"/>
  <c r="K84" i="20" s="1"/>
  <c r="K59" i="20"/>
  <c r="L273" i="20"/>
  <c r="F129" i="20"/>
  <c r="BA109" i="20"/>
  <c r="BA143" i="20"/>
  <c r="BA191" i="20"/>
  <c r="BA119" i="20"/>
  <c r="BA241" i="20"/>
  <c r="BA136" i="20"/>
  <c r="BA149" i="20"/>
  <c r="I129" i="20"/>
  <c r="I264" i="20" s="1"/>
  <c r="S129" i="20"/>
  <c r="BA144" i="20"/>
  <c r="AZ170" i="20"/>
  <c r="BA170" i="20" s="1"/>
  <c r="AW169" i="20"/>
  <c r="AY169" i="20" s="1"/>
  <c r="AZ169" i="20" s="1"/>
  <c r="BA169" i="20" s="1"/>
  <c r="BA151" i="20"/>
  <c r="BA71" i="20"/>
  <c r="BA159" i="20"/>
  <c r="BA96" i="20"/>
  <c r="BA204" i="20"/>
  <c r="AA129" i="20"/>
  <c r="BA153" i="20"/>
  <c r="BA196" i="20"/>
  <c r="AY85" i="20"/>
  <c r="AZ85" i="20" s="1"/>
  <c r="BA85" i="20" s="1"/>
  <c r="BA252" i="20"/>
  <c r="BA97" i="20"/>
  <c r="AK129" i="20"/>
  <c r="AK264" i="20" s="1"/>
  <c r="BA70" i="20"/>
  <c r="W129" i="20"/>
  <c r="BA134" i="20"/>
  <c r="BA81" i="20"/>
  <c r="BA75" i="20"/>
  <c r="N129" i="20"/>
  <c r="AR129" i="20"/>
  <c r="AR264" i="20" s="1"/>
  <c r="AL129" i="20"/>
  <c r="AL264" i="20" s="1"/>
  <c r="AS264" i="20"/>
  <c r="AF129" i="20"/>
  <c r="AF194" i="20" s="1"/>
  <c r="AF264" i="20" s="1"/>
  <c r="AG129" i="20"/>
  <c r="BA140" i="20"/>
  <c r="BA61" i="20"/>
  <c r="V129" i="20"/>
  <c r="Z129" i="20"/>
  <c r="T129" i="20"/>
  <c r="AQ129" i="20"/>
  <c r="AQ264" i="20" s="1"/>
  <c r="BA77" i="20"/>
  <c r="AE129" i="20"/>
  <c r="U129" i="20"/>
  <c r="X129" i="20"/>
  <c r="AO129" i="20"/>
  <c r="AO264" i="20" s="1"/>
  <c r="BA57" i="20"/>
  <c r="BA222" i="20"/>
  <c r="AI129" i="20"/>
  <c r="AI264" i="20" s="1"/>
  <c r="BA229" i="20"/>
  <c r="BA223" i="20"/>
  <c r="AY232" i="20"/>
  <c r="AZ232" i="20" s="1"/>
  <c r="BA232" i="20" s="1"/>
  <c r="AN129" i="20"/>
  <c r="AN264" i="20" s="1"/>
  <c r="O129" i="20"/>
  <c r="AD129" i="20"/>
  <c r="AP129" i="20"/>
  <c r="AP264" i="20" s="1"/>
  <c r="AY260" i="20"/>
  <c r="AZ260" i="20" s="1"/>
  <c r="BA260" i="20" s="1"/>
  <c r="BA233" i="20"/>
  <c r="BA230" i="20"/>
  <c r="BA195" i="20"/>
  <c r="Y129" i="20"/>
  <c r="BA82" i="20"/>
  <c r="AZ214" i="20"/>
  <c r="BA214" i="20" s="1"/>
  <c r="AZ243" i="20"/>
  <c r="BA243" i="20" s="1"/>
  <c r="AT264" i="20"/>
  <c r="J129" i="20"/>
  <c r="AZ92" i="20"/>
  <c r="BA92" i="20" s="1"/>
  <c r="AZ261" i="20"/>
  <c r="BA261" i="20" s="1"/>
  <c r="AZ88" i="20"/>
  <c r="BA88" i="20" s="1"/>
  <c r="AJ129" i="20"/>
  <c r="Q129" i="20"/>
  <c r="AM129" i="20"/>
  <c r="BA242" i="20"/>
  <c r="BA138" i="20"/>
  <c r="AY106" i="20"/>
  <c r="AZ106" i="20" s="1"/>
  <c r="BA106" i="20" s="1"/>
  <c r="BA132" i="20"/>
  <c r="AZ178" i="18"/>
  <c r="BA178" i="18" s="1"/>
  <c r="AY207" i="20"/>
  <c r="AZ147" i="20"/>
  <c r="BA147" i="20" s="1"/>
  <c r="G69" i="20"/>
  <c r="AW67" i="20"/>
  <c r="AY65" i="20"/>
  <c r="AZ198" i="20"/>
  <c r="BA198" i="20" s="1"/>
  <c r="AX127" i="20"/>
  <c r="AZ189" i="20"/>
  <c r="BA189" i="20" s="1"/>
  <c r="AZ126" i="20"/>
  <c r="BA126" i="20" s="1"/>
  <c r="AY190" i="20"/>
  <c r="AZ234" i="20"/>
  <c r="BA234" i="20" s="1"/>
  <c r="AZ231" i="20"/>
  <c r="BA231" i="20" s="1"/>
  <c r="AZ206" i="20"/>
  <c r="BA206" i="20" s="1"/>
  <c r="AZ158" i="20"/>
  <c r="BA158" i="20" s="1"/>
  <c r="AW192" i="20"/>
  <c r="AY50" i="20"/>
  <c r="AZ253" i="20"/>
  <c r="BA253" i="20" s="1"/>
  <c r="AX262" i="20"/>
  <c r="AY148" i="20"/>
  <c r="AU262" i="20"/>
  <c r="AU264" i="20" s="1"/>
  <c r="AY125" i="20"/>
  <c r="K87" i="20"/>
  <c r="K88" i="20" s="1"/>
  <c r="K89" i="20" s="1"/>
  <c r="K90" i="20" s="1"/>
  <c r="K91" i="20" s="1"/>
  <c r="K92" i="20" s="1"/>
  <c r="K93" i="20" s="1"/>
  <c r="K94" i="20" s="1"/>
  <c r="K95" i="20" s="1"/>
  <c r="K96" i="20" s="1"/>
  <c r="K97" i="20" s="1"/>
  <c r="K98" i="20" s="1"/>
  <c r="K99" i="20" s="1"/>
  <c r="K100" i="20" s="1"/>
  <c r="K101" i="20" s="1"/>
  <c r="K102" i="20" s="1"/>
  <c r="K103" i="20" s="1"/>
  <c r="K104" i="20" s="1"/>
  <c r="K85" i="20"/>
  <c r="AZ139" i="20"/>
  <c r="BA139" i="20" s="1"/>
  <c r="AX67" i="20"/>
  <c r="M69" i="20"/>
  <c r="AY39" i="20"/>
  <c r="AZ72" i="20"/>
  <c r="BA72" i="20" s="1"/>
  <c r="L14" i="20"/>
  <c r="H15" i="20"/>
  <c r="R129" i="20"/>
  <c r="AZ179" i="20"/>
  <c r="BA179" i="20" s="1"/>
  <c r="AZ235" i="20"/>
  <c r="BA235" i="20" s="1"/>
  <c r="AW127" i="20"/>
  <c r="AZ120" i="20"/>
  <c r="BA120" i="20" s="1"/>
  <c r="AZ205" i="20"/>
  <c r="BA205" i="20" s="1"/>
  <c r="AC129" i="20"/>
  <c r="P129" i="20"/>
  <c r="AX192" i="20"/>
  <c r="AB129" i="20"/>
  <c r="N251" i="18"/>
  <c r="N226" i="18"/>
  <c r="N207" i="18"/>
  <c r="N168" i="18"/>
  <c r="N147" i="18"/>
  <c r="N124" i="18"/>
  <c r="N105" i="18"/>
  <c r="N84" i="18"/>
  <c r="N64" i="18"/>
  <c r="N50" i="18"/>
  <c r="N39" i="18"/>
  <c r="N191" i="18" l="1"/>
  <c r="AY127" i="20"/>
  <c r="AZ127" i="20" s="1"/>
  <c r="BA127" i="20" s="1"/>
  <c r="AG264" i="20"/>
  <c r="J264" i="20"/>
  <c r="AJ264" i="20"/>
  <c r="AZ207" i="20"/>
  <c r="BA207" i="20" s="1"/>
  <c r="AW262" i="20"/>
  <c r="AY262" i="20" s="1"/>
  <c r="AZ262" i="20" s="1"/>
  <c r="BA262" i="20" s="1"/>
  <c r="K105" i="20"/>
  <c r="K106" i="20" s="1"/>
  <c r="K108" i="20"/>
  <c r="K109" i="20" s="1"/>
  <c r="K110" i="20" s="1"/>
  <c r="K111" i="20" s="1"/>
  <c r="K112" i="20" s="1"/>
  <c r="K113" i="20" s="1"/>
  <c r="K114" i="20" s="1"/>
  <c r="G129" i="20"/>
  <c r="AX69" i="20"/>
  <c r="M129" i="20"/>
  <c r="AZ148" i="20"/>
  <c r="BA148" i="20" s="1"/>
  <c r="AY192" i="20"/>
  <c r="AZ125" i="20"/>
  <c r="BA125" i="20" s="1"/>
  <c r="AZ190" i="20"/>
  <c r="BA190" i="20" s="1"/>
  <c r="H16" i="20"/>
  <c r="L15" i="20"/>
  <c r="AM264" i="20"/>
  <c r="AY67" i="20"/>
  <c r="N253" i="18"/>
  <c r="N66" i="18"/>
  <c r="N68" i="18" s="1"/>
  <c r="N126" i="18"/>
  <c r="K116" i="20" l="1"/>
  <c r="K117" i="20" s="1"/>
  <c r="K118" i="20" s="1"/>
  <c r="K119" i="20" s="1"/>
  <c r="K120" i="20" s="1"/>
  <c r="K121" i="20" s="1"/>
  <c r="K122" i="20" s="1"/>
  <c r="K123" i="20" s="1"/>
  <c r="K124" i="20" s="1"/>
  <c r="K115" i="20"/>
  <c r="AX129" i="20"/>
  <c r="L16" i="20"/>
  <c r="H17" i="20"/>
  <c r="AZ192" i="20"/>
  <c r="BA192" i="20" s="1"/>
  <c r="N193" i="18"/>
  <c r="AX264" i="20" l="1"/>
  <c r="L17" i="20"/>
  <c r="H18" i="20"/>
  <c r="G264" i="20"/>
  <c r="K125" i="20"/>
  <c r="K126" i="20"/>
  <c r="K132" i="20" s="1"/>
  <c r="K138" i="20" s="1"/>
  <c r="K144" i="20" s="1"/>
  <c r="K130" i="20"/>
  <c r="K136" i="20" s="1"/>
  <c r="K142" i="20" s="1"/>
  <c r="N255" i="18"/>
  <c r="N264" i="18" s="1"/>
  <c r="BA174" i="18"/>
  <c r="L18" i="20" l="1"/>
  <c r="H19" i="20"/>
  <c r="K131" i="20"/>
  <c r="K137" i="20" s="1"/>
  <c r="K143" i="20" s="1"/>
  <c r="K127" i="20"/>
  <c r="H273" i="18"/>
  <c r="K133" i="18"/>
  <c r="K139" i="18" s="1"/>
  <c r="K145" i="18" s="1"/>
  <c r="AX145" i="18"/>
  <c r="AW145" i="18"/>
  <c r="AX144" i="18"/>
  <c r="AW144" i="18"/>
  <c r="AX143" i="18"/>
  <c r="AW143" i="18"/>
  <c r="AX142" i="18"/>
  <c r="AW142" i="18"/>
  <c r="AX141" i="18"/>
  <c r="AW141" i="18"/>
  <c r="AX140" i="18"/>
  <c r="AW140" i="18"/>
  <c r="AX139" i="18"/>
  <c r="AW139" i="18"/>
  <c r="AX138" i="18"/>
  <c r="AW138" i="18"/>
  <c r="AX137" i="18"/>
  <c r="AW137" i="18"/>
  <c r="AX136" i="18"/>
  <c r="AW136" i="18"/>
  <c r="AX135" i="18"/>
  <c r="AW135" i="18"/>
  <c r="AX134" i="18"/>
  <c r="AW134" i="18"/>
  <c r="AX133" i="18"/>
  <c r="AW133" i="18"/>
  <c r="AX132" i="18"/>
  <c r="AW132" i="18"/>
  <c r="AX131" i="18"/>
  <c r="AW131" i="18"/>
  <c r="AX130" i="18"/>
  <c r="AW130" i="18"/>
  <c r="AY132" i="18" l="1"/>
  <c r="AZ132" i="18" s="1"/>
  <c r="BA132" i="18" s="1"/>
  <c r="AY138" i="18"/>
  <c r="AZ138" i="18" s="1"/>
  <c r="BA138" i="18" s="1"/>
  <c r="AY144" i="18"/>
  <c r="AZ144" i="18" s="1"/>
  <c r="BA144" i="18" s="1"/>
  <c r="AY134" i="18"/>
  <c r="AZ134" i="18" s="1"/>
  <c r="AY137" i="18"/>
  <c r="AZ137" i="18" s="1"/>
  <c r="H20" i="20"/>
  <c r="L19" i="20"/>
  <c r="K133" i="20"/>
  <c r="K139" i="20" s="1"/>
  <c r="K145" i="20" s="1"/>
  <c r="K129" i="20"/>
  <c r="K135" i="20" s="1"/>
  <c r="K141" i="20" s="1"/>
  <c r="K147" i="20" s="1"/>
  <c r="K148" i="20" s="1"/>
  <c r="K149" i="20" s="1"/>
  <c r="K150" i="20" s="1"/>
  <c r="K151" i="20" s="1"/>
  <c r="K152" i="20" s="1"/>
  <c r="K153" i="20" s="1"/>
  <c r="K154" i="20" s="1"/>
  <c r="K155" i="20" s="1"/>
  <c r="K156" i="20" s="1"/>
  <c r="K157" i="20" s="1"/>
  <c r="K158" i="20" s="1"/>
  <c r="K159" i="20" s="1"/>
  <c r="K160" i="20" s="1"/>
  <c r="K161" i="20" s="1"/>
  <c r="K162" i="20" s="1"/>
  <c r="K163" i="20" s="1"/>
  <c r="K164" i="20" s="1"/>
  <c r="K165" i="20" s="1"/>
  <c r="K166" i="20" s="1"/>
  <c r="K167" i="20" s="1"/>
  <c r="K168" i="20" s="1"/>
  <c r="K169" i="20" s="1"/>
  <c r="K170" i="20" s="1"/>
  <c r="K171" i="20" s="1"/>
  <c r="K172" i="20" s="1"/>
  <c r="K173" i="20" s="1"/>
  <c r="K174" i="20" s="1"/>
  <c r="AY143" i="18"/>
  <c r="AZ143" i="18" s="1"/>
  <c r="AY130" i="18"/>
  <c r="AZ130" i="18" s="1"/>
  <c r="BA130" i="18" s="1"/>
  <c r="AY136" i="18"/>
  <c r="AZ136" i="18" s="1"/>
  <c r="BA136" i="18" s="1"/>
  <c r="AY142" i="18"/>
  <c r="AZ142" i="18" s="1"/>
  <c r="BA142" i="18" s="1"/>
  <c r="AY133" i="18"/>
  <c r="AZ133" i="18" s="1"/>
  <c r="BA133" i="18" s="1"/>
  <c r="AY131" i="18"/>
  <c r="AZ131" i="18" s="1"/>
  <c r="AY145" i="18"/>
  <c r="AZ145" i="18" s="1"/>
  <c r="BA145" i="18" s="1"/>
  <c r="AY140" i="18"/>
  <c r="AZ140" i="18" s="1"/>
  <c r="AY135" i="18"/>
  <c r="AZ135" i="18" s="1"/>
  <c r="BA135" i="18" s="1"/>
  <c r="AY141" i="18"/>
  <c r="AZ141" i="18" s="1"/>
  <c r="BA141" i="18" s="1"/>
  <c r="AY139" i="18"/>
  <c r="BA137" i="18" l="1"/>
  <c r="BA134" i="18"/>
  <c r="BA143" i="18"/>
  <c r="K176" i="20"/>
  <c r="K177" i="20" s="1"/>
  <c r="K179" i="20" s="1"/>
  <c r="K181" i="20" s="1"/>
  <c r="K182" i="20" s="1"/>
  <c r="K183" i="20" s="1"/>
  <c r="K184" i="20" s="1"/>
  <c r="K185" i="20" s="1"/>
  <c r="K186" i="20" s="1"/>
  <c r="K187" i="20" s="1"/>
  <c r="K188" i="20" s="1"/>
  <c r="K189" i="20" s="1"/>
  <c r="K190" i="20" s="1"/>
  <c r="K192" i="20" s="1"/>
  <c r="K175" i="20"/>
  <c r="H21" i="20"/>
  <c r="L20" i="20"/>
  <c r="BA131" i="18"/>
  <c r="BA140" i="18"/>
  <c r="AZ139" i="18"/>
  <c r="BA139" i="18" s="1"/>
  <c r="L21" i="20" l="1"/>
  <c r="H22" i="20"/>
  <c r="G168" i="18"/>
  <c r="H23" i="20" l="1"/>
  <c r="L22" i="20"/>
  <c r="G189" i="18"/>
  <c r="G191" i="18" s="1"/>
  <c r="AW163" i="18"/>
  <c r="AX163" i="18"/>
  <c r="K206" i="20" l="1"/>
  <c r="K209" i="20" s="1"/>
  <c r="K210" i="20" s="1"/>
  <c r="K211" i="20" s="1"/>
  <c r="K212" i="20" s="1"/>
  <c r="K213" i="20" s="1"/>
  <c r="K214" i="20" s="1"/>
  <c r="K215" i="20" s="1"/>
  <c r="K216" i="20" s="1"/>
  <c r="K217" i="20" s="1"/>
  <c r="K218" i="20" s="1"/>
  <c r="K219" i="20" s="1"/>
  <c r="K220" i="20" s="1"/>
  <c r="K221" i="20" s="1"/>
  <c r="K222" i="20" s="1"/>
  <c r="K223" i="20" s="1"/>
  <c r="K224" i="20" s="1"/>
  <c r="K225" i="20" s="1"/>
  <c r="K226" i="20" s="1"/>
  <c r="K227" i="20" s="1"/>
  <c r="K228" i="20" s="1"/>
  <c r="K229" i="20" s="1"/>
  <c r="K230" i="20" s="1"/>
  <c r="K231" i="20" s="1"/>
  <c r="L23" i="20"/>
  <c r="H24" i="20"/>
  <c r="AY163" i="18"/>
  <c r="AZ163" i="18" s="1"/>
  <c r="F168" i="18"/>
  <c r="F191" i="18" s="1"/>
  <c r="K207" i="20" l="1"/>
  <c r="H25" i="20"/>
  <c r="L24" i="20"/>
  <c r="BA163" i="18"/>
  <c r="J168" i="18"/>
  <c r="I168" i="18"/>
  <c r="AF168" i="18"/>
  <c r="AG168" i="18"/>
  <c r="AH168" i="18"/>
  <c r="AI168" i="18"/>
  <c r="AJ168" i="18"/>
  <c r="AK168" i="18"/>
  <c r="AL168" i="18"/>
  <c r="AM168" i="18"/>
  <c r="AO168" i="18"/>
  <c r="AP168" i="18"/>
  <c r="AQ168" i="18"/>
  <c r="AR168" i="18"/>
  <c r="AS168" i="18"/>
  <c r="AT168" i="18"/>
  <c r="AU168" i="18"/>
  <c r="H26" i="20" l="1"/>
  <c r="L25" i="20"/>
  <c r="AW168" i="18"/>
  <c r="H27" i="20" l="1"/>
  <c r="L26" i="20"/>
  <c r="AX152" i="18"/>
  <c r="AW152" i="18"/>
  <c r="AW153" i="18"/>
  <c r="L27" i="20" l="1"/>
  <c r="H28" i="20"/>
  <c r="AY152" i="18"/>
  <c r="AZ152" i="18" s="1"/>
  <c r="BA152" i="18" s="1"/>
  <c r="AX155" i="18"/>
  <c r="AW155" i="18"/>
  <c r="AX154" i="18"/>
  <c r="AW154" i="18"/>
  <c r="AX150" i="18"/>
  <c r="AW150" i="18"/>
  <c r="AX149" i="18"/>
  <c r="AW149" i="18"/>
  <c r="K232" i="20" l="1"/>
  <c r="K234" i="20" s="1"/>
  <c r="K235" i="20" s="1"/>
  <c r="K236" i="20" s="1"/>
  <c r="K237" i="20" s="1"/>
  <c r="K238" i="20" s="1"/>
  <c r="H29" i="20"/>
  <c r="L28" i="20"/>
  <c r="AY150" i="18"/>
  <c r="AZ150" i="18" s="1"/>
  <c r="BA150" i="18" s="1"/>
  <c r="AY154" i="18"/>
  <c r="AZ154" i="18" s="1"/>
  <c r="BA154" i="18" s="1"/>
  <c r="AY155" i="18"/>
  <c r="AZ155" i="18" s="1"/>
  <c r="BA155" i="18" s="1"/>
  <c r="AY149" i="18"/>
  <c r="AZ149" i="18" s="1"/>
  <c r="BA149" i="18" s="1"/>
  <c r="K239" i="20" l="1"/>
  <c r="K240" i="20" s="1"/>
  <c r="K241" i="20" s="1"/>
  <c r="K242" i="20" s="1"/>
  <c r="K243" i="20" s="1"/>
  <c r="K244" i="20" s="1"/>
  <c r="K245" i="20" s="1"/>
  <c r="K246" i="20" s="1"/>
  <c r="K247" i="20" s="1"/>
  <c r="K248" i="20" s="1"/>
  <c r="K249" i="20" s="1"/>
  <c r="K250" i="20" s="1"/>
  <c r="K251" i="20" s="1"/>
  <c r="K252" i="20" s="1"/>
  <c r="K253" i="20" s="1"/>
  <c r="K254" i="20" s="1"/>
  <c r="K255" i="20" s="1"/>
  <c r="K256" i="20" s="1"/>
  <c r="K257" i="20" s="1"/>
  <c r="K258" i="20" s="1"/>
  <c r="K259" i="20" s="1"/>
  <c r="L29" i="20"/>
  <c r="H30" i="20"/>
  <c r="AX159" i="18"/>
  <c r="AW159" i="18"/>
  <c r="AX160" i="18"/>
  <c r="AW160" i="18"/>
  <c r="AX153" i="18"/>
  <c r="AX161" i="18"/>
  <c r="AW161" i="18"/>
  <c r="H31" i="20" l="1"/>
  <c r="L30" i="20"/>
  <c r="AY160" i="18"/>
  <c r="AZ160" i="18" s="1"/>
  <c r="BA160" i="18" s="1"/>
  <c r="AY159" i="18"/>
  <c r="AZ159" i="18" s="1"/>
  <c r="BA159" i="18" s="1"/>
  <c r="AY153" i="18"/>
  <c r="AZ153" i="18" s="1"/>
  <c r="BA153" i="18" s="1"/>
  <c r="AY161" i="18"/>
  <c r="AZ161" i="18" s="1"/>
  <c r="BA161" i="18" s="1"/>
  <c r="L31" i="20" l="1"/>
  <c r="H32" i="20"/>
  <c r="M147" i="18"/>
  <c r="O147" i="18"/>
  <c r="P147" i="18"/>
  <c r="S147" i="18"/>
  <c r="T147" i="18"/>
  <c r="U147" i="18"/>
  <c r="V147" i="18"/>
  <c r="W147" i="18"/>
  <c r="X147" i="18"/>
  <c r="Y147" i="18"/>
  <c r="Z147" i="18"/>
  <c r="AA147" i="18"/>
  <c r="AB147" i="18"/>
  <c r="AC147" i="18"/>
  <c r="AD147" i="18"/>
  <c r="AE147" i="18"/>
  <c r="AF147" i="18"/>
  <c r="AG147" i="18"/>
  <c r="AH147" i="18"/>
  <c r="AI147" i="18"/>
  <c r="AJ147" i="18"/>
  <c r="AK147" i="18"/>
  <c r="AL147" i="18"/>
  <c r="AM147" i="18"/>
  <c r="AN147" i="18"/>
  <c r="AO147" i="18"/>
  <c r="AP147" i="18"/>
  <c r="AQ147" i="18"/>
  <c r="AR147" i="18"/>
  <c r="AS147" i="18"/>
  <c r="AT147" i="18"/>
  <c r="AU147" i="18"/>
  <c r="AT147" i="17"/>
  <c r="K260" i="20" l="1"/>
  <c r="H33" i="20"/>
  <c r="L32" i="20"/>
  <c r="AW129" i="17"/>
  <c r="AX129" i="17"/>
  <c r="AW130" i="17"/>
  <c r="AX130" i="17"/>
  <c r="AW131" i="17"/>
  <c r="AX131" i="17"/>
  <c r="AW132" i="17"/>
  <c r="AX132" i="17"/>
  <c r="AW133" i="17"/>
  <c r="AX133" i="17"/>
  <c r="AW134" i="17"/>
  <c r="AX134" i="17"/>
  <c r="AW135" i="17"/>
  <c r="AX135" i="17"/>
  <c r="AW136" i="17"/>
  <c r="AX136" i="17"/>
  <c r="AW137" i="17"/>
  <c r="AX137" i="17"/>
  <c r="AW138" i="17"/>
  <c r="AX138" i="17"/>
  <c r="AW139" i="17"/>
  <c r="AX139" i="17"/>
  <c r="AW140" i="17"/>
  <c r="AX140" i="17"/>
  <c r="AW141" i="17"/>
  <c r="AX141" i="17"/>
  <c r="AW142" i="17"/>
  <c r="AX142" i="17"/>
  <c r="AW143" i="17"/>
  <c r="AX143" i="17"/>
  <c r="AW144" i="17"/>
  <c r="AX144" i="17"/>
  <c r="AW145" i="17"/>
  <c r="AX145" i="17"/>
  <c r="AW146" i="17"/>
  <c r="AX146" i="17"/>
  <c r="AW148" i="17"/>
  <c r="AX148" i="17"/>
  <c r="AW149" i="17"/>
  <c r="AX149" i="17"/>
  <c r="AW150" i="17"/>
  <c r="AX150" i="17"/>
  <c r="AW151" i="17"/>
  <c r="AX151" i="17"/>
  <c r="AW152" i="17"/>
  <c r="AX152" i="17"/>
  <c r="AW153" i="17"/>
  <c r="AX153" i="17"/>
  <c r="AW154" i="17"/>
  <c r="AX154" i="17"/>
  <c r="AW155" i="17"/>
  <c r="AX155" i="17"/>
  <c r="AW156" i="17"/>
  <c r="AX156" i="17"/>
  <c r="AW157" i="17"/>
  <c r="AX157" i="17"/>
  <c r="AW158" i="17"/>
  <c r="AX158" i="17"/>
  <c r="AW160" i="17"/>
  <c r="AX160" i="17"/>
  <c r="AW161" i="17"/>
  <c r="AX161" i="17"/>
  <c r="AW162" i="17"/>
  <c r="AX162" i="17"/>
  <c r="AW163" i="17"/>
  <c r="AX163" i="17"/>
  <c r="AW164" i="17"/>
  <c r="AX164" i="17"/>
  <c r="AW165" i="17"/>
  <c r="AX165" i="17"/>
  <c r="AW166" i="17"/>
  <c r="AX166" i="17"/>
  <c r="AW167" i="17"/>
  <c r="AX167" i="17"/>
  <c r="AW168" i="17"/>
  <c r="AX168" i="17"/>
  <c r="AW169" i="17"/>
  <c r="AX169" i="17"/>
  <c r="AW170" i="17"/>
  <c r="AX170" i="17"/>
  <c r="AW171" i="17"/>
  <c r="AX171" i="17"/>
  <c r="AW172" i="17"/>
  <c r="AX172" i="17"/>
  <c r="AW173" i="17"/>
  <c r="AX173" i="17"/>
  <c r="AW174" i="17"/>
  <c r="AX174" i="17"/>
  <c r="AW175" i="17"/>
  <c r="AX175" i="17"/>
  <c r="AW176" i="17"/>
  <c r="AX176" i="17"/>
  <c r="AW177" i="17"/>
  <c r="AX177" i="17"/>
  <c r="AW179" i="17"/>
  <c r="AX179" i="17"/>
  <c r="AW181" i="17"/>
  <c r="AX181" i="17"/>
  <c r="AW183" i="17"/>
  <c r="AX183" i="17"/>
  <c r="AW184" i="17"/>
  <c r="AX184" i="17"/>
  <c r="AW185" i="17"/>
  <c r="AX185" i="17"/>
  <c r="AW186" i="17"/>
  <c r="AX186" i="17"/>
  <c r="AW187" i="17"/>
  <c r="AX187" i="17"/>
  <c r="AW188" i="17"/>
  <c r="AX188" i="17"/>
  <c r="AW189" i="17"/>
  <c r="AX189" i="17"/>
  <c r="AW190" i="17"/>
  <c r="AX190" i="17"/>
  <c r="AW191" i="17"/>
  <c r="AX191" i="17"/>
  <c r="AW192" i="17"/>
  <c r="AX192" i="17"/>
  <c r="AW194" i="17"/>
  <c r="AX194" i="17"/>
  <c r="AW195" i="17"/>
  <c r="AX195" i="17"/>
  <c r="AW196" i="17"/>
  <c r="AX196" i="17"/>
  <c r="AW197" i="17"/>
  <c r="AX197" i="17"/>
  <c r="AW198" i="17"/>
  <c r="AX198" i="17"/>
  <c r="AW199" i="17"/>
  <c r="AX199" i="17"/>
  <c r="AW200" i="17"/>
  <c r="AX200" i="17"/>
  <c r="AW201" i="17"/>
  <c r="AX201" i="17"/>
  <c r="AW202" i="17"/>
  <c r="AX202" i="17"/>
  <c r="AW203" i="17"/>
  <c r="AX203" i="17"/>
  <c r="AW204" i="17"/>
  <c r="AX204" i="17"/>
  <c r="AW205" i="17"/>
  <c r="AX205" i="17"/>
  <c r="AW206" i="17"/>
  <c r="AX206" i="17"/>
  <c r="AW207" i="17"/>
  <c r="AX207" i="17"/>
  <c r="AW208" i="17"/>
  <c r="AX208" i="17"/>
  <c r="AW209" i="17"/>
  <c r="AX209" i="17"/>
  <c r="AW210" i="17"/>
  <c r="AX210" i="17"/>
  <c r="AW211" i="17"/>
  <c r="AX211" i="17"/>
  <c r="AW213" i="17"/>
  <c r="AX213" i="17"/>
  <c r="AX214" i="17"/>
  <c r="AW215" i="17"/>
  <c r="AX215" i="17"/>
  <c r="AW216" i="17"/>
  <c r="AX216" i="17"/>
  <c r="AW217" i="17"/>
  <c r="AX217" i="17"/>
  <c r="AW218" i="17"/>
  <c r="AX218" i="17"/>
  <c r="AW219" i="17"/>
  <c r="AX219" i="17"/>
  <c r="AW220" i="17"/>
  <c r="AX220" i="17"/>
  <c r="AW221" i="17"/>
  <c r="AX221" i="17"/>
  <c r="AW222" i="17"/>
  <c r="AX222" i="17"/>
  <c r="AW223" i="17"/>
  <c r="AX223" i="17"/>
  <c r="AW224" i="17"/>
  <c r="AX224" i="17"/>
  <c r="AW225" i="17"/>
  <c r="AX225" i="17"/>
  <c r="AW226" i="17"/>
  <c r="AX226" i="17"/>
  <c r="AW227" i="17"/>
  <c r="AX227" i="17"/>
  <c r="AW228" i="17"/>
  <c r="AX228" i="17"/>
  <c r="AW229" i="17"/>
  <c r="AX229" i="17"/>
  <c r="AW230" i="17"/>
  <c r="AX230" i="17"/>
  <c r="AW231" i="17"/>
  <c r="AX231" i="17"/>
  <c r="AW232" i="17"/>
  <c r="AX232" i="17"/>
  <c r="AW233" i="17"/>
  <c r="AX233" i="17"/>
  <c r="AW234" i="17"/>
  <c r="AX234" i="17"/>
  <c r="AW235" i="17"/>
  <c r="AX235" i="17"/>
  <c r="AW236" i="17"/>
  <c r="AX236" i="17"/>
  <c r="AW238" i="17"/>
  <c r="AX238" i="17"/>
  <c r="AW240" i="17"/>
  <c r="AX240" i="17"/>
  <c r="AW241" i="17"/>
  <c r="AX241" i="17"/>
  <c r="AY211" i="17" l="1"/>
  <c r="AZ211" i="17" s="1"/>
  <c r="BA211" i="17" s="1"/>
  <c r="AY187" i="17"/>
  <c r="AZ187" i="17" s="1"/>
  <c r="AY179" i="17"/>
  <c r="AZ179" i="17" s="1"/>
  <c r="AY174" i="17"/>
  <c r="AZ174" i="17" s="1"/>
  <c r="AY162" i="17"/>
  <c r="AZ162" i="17" s="1"/>
  <c r="AY175" i="17"/>
  <c r="AZ175" i="17" s="1"/>
  <c r="AY221" i="17"/>
  <c r="AZ221" i="17" s="1"/>
  <c r="AY167" i="17"/>
  <c r="AZ167" i="17" s="1"/>
  <c r="AY169" i="17"/>
  <c r="AZ169" i="17" s="1"/>
  <c r="AY199" i="17"/>
  <c r="AZ199" i="17" s="1"/>
  <c r="AY173" i="17"/>
  <c r="AZ173" i="17" s="1"/>
  <c r="AY157" i="17"/>
  <c r="AZ157" i="17" s="1"/>
  <c r="AY186" i="17"/>
  <c r="AZ186" i="17" s="1"/>
  <c r="BA186" i="17" s="1"/>
  <c r="AY204" i="17"/>
  <c r="AZ204" i="17" s="1"/>
  <c r="AY163" i="17"/>
  <c r="AZ163" i="17" s="1"/>
  <c r="AY132" i="17"/>
  <c r="AZ132" i="17" s="1"/>
  <c r="AY235" i="17"/>
  <c r="AZ235" i="17" s="1"/>
  <c r="AY223" i="17"/>
  <c r="AZ223" i="17" s="1"/>
  <c r="AY209" i="17"/>
  <c r="AZ209" i="17" s="1"/>
  <c r="AY185" i="17"/>
  <c r="AZ185" i="17" s="1"/>
  <c r="AY233" i="17"/>
  <c r="AZ233" i="17" s="1"/>
  <c r="AY197" i="17"/>
  <c r="AZ197" i="17" s="1"/>
  <c r="AY228" i="17"/>
  <c r="AZ228" i="17" s="1"/>
  <c r="AY192" i="17"/>
  <c r="AZ192" i="17" s="1"/>
  <c r="AY198" i="17"/>
  <c r="AZ198" i="17" s="1"/>
  <c r="BA198" i="17" s="1"/>
  <c r="AY217" i="17"/>
  <c r="AZ217" i="17" s="1"/>
  <c r="AY138" i="17"/>
  <c r="AZ138" i="17" s="1"/>
  <c r="AY205" i="17"/>
  <c r="AZ205" i="17" s="1"/>
  <c r="AY210" i="17"/>
  <c r="AZ210" i="17" s="1"/>
  <c r="BA210" i="17" s="1"/>
  <c r="AY216" i="17"/>
  <c r="AZ216" i="17" s="1"/>
  <c r="BA216" i="17" s="1"/>
  <c r="AY155" i="17"/>
  <c r="AZ155" i="17" s="1"/>
  <c r="BA155" i="17" s="1"/>
  <c r="AY190" i="17"/>
  <c r="AZ190" i="17" s="1"/>
  <c r="AY241" i="17"/>
  <c r="AY229" i="17"/>
  <c r="AZ229" i="17" s="1"/>
  <c r="AY203" i="17"/>
  <c r="AZ203" i="17" s="1"/>
  <c r="AY129" i="17"/>
  <c r="AY227" i="17"/>
  <c r="AZ227" i="17" s="1"/>
  <c r="AY145" i="17"/>
  <c r="AZ145" i="17" s="1"/>
  <c r="BA145" i="17" s="1"/>
  <c r="AY133" i="17"/>
  <c r="AZ133" i="17" s="1"/>
  <c r="BA133" i="17" s="1"/>
  <c r="H34" i="20"/>
  <c r="L33" i="20"/>
  <c r="AY234" i="17"/>
  <c r="AZ234" i="17" s="1"/>
  <c r="BA234" i="17" s="1"/>
  <c r="AY240" i="17"/>
  <c r="AZ240" i="17" s="1"/>
  <c r="BA240" i="17" s="1"/>
  <c r="AY172" i="17"/>
  <c r="AZ172" i="17" s="1"/>
  <c r="AY176" i="17"/>
  <c r="AZ176" i="17" s="1"/>
  <c r="BA176" i="17" s="1"/>
  <c r="AY151" i="17"/>
  <c r="AZ151" i="17" s="1"/>
  <c r="BA151" i="17" s="1"/>
  <c r="AY238" i="17"/>
  <c r="AY194" i="17"/>
  <c r="AZ194" i="17" s="1"/>
  <c r="BA194" i="17" s="1"/>
  <c r="AY218" i="17"/>
  <c r="AZ218" i="17" s="1"/>
  <c r="BA218" i="17" s="1"/>
  <c r="AY156" i="17"/>
  <c r="AZ156" i="17" s="1"/>
  <c r="AY150" i="17"/>
  <c r="AZ150" i="17" s="1"/>
  <c r="AY168" i="17"/>
  <c r="AZ168" i="17" s="1"/>
  <c r="BA168" i="17" s="1"/>
  <c r="AY215" i="17"/>
  <c r="AZ215" i="17" s="1"/>
  <c r="AY222" i="17"/>
  <c r="AZ222" i="17" s="1"/>
  <c r="BA222" i="17" s="1"/>
  <c r="AY202" i="17"/>
  <c r="AY226" i="17"/>
  <c r="AZ226" i="17" s="1"/>
  <c r="AY191" i="17"/>
  <c r="AZ191" i="17" s="1"/>
  <c r="AY164" i="17"/>
  <c r="AZ164" i="17" s="1"/>
  <c r="BA164" i="17" s="1"/>
  <c r="AY181" i="17"/>
  <c r="AZ181" i="17" s="1"/>
  <c r="AY206" i="17"/>
  <c r="AY230" i="17"/>
  <c r="AZ230" i="17" s="1"/>
  <c r="BA230" i="17" s="1"/>
  <c r="AY134" i="17"/>
  <c r="AZ134" i="17" s="1"/>
  <c r="BA134" i="17" s="1"/>
  <c r="AY139" i="17"/>
  <c r="AZ139" i="17" s="1"/>
  <c r="BA139" i="17" s="1"/>
  <c r="AY144" i="17"/>
  <c r="AZ144" i="17" s="1"/>
  <c r="AY201" i="17"/>
  <c r="AZ201" i="17" s="1"/>
  <c r="BA201" i="17" s="1"/>
  <c r="AY200" i="17"/>
  <c r="AZ200" i="17" s="1"/>
  <c r="BA200" i="17" s="1"/>
  <c r="AY143" i="17"/>
  <c r="AZ143" i="17" s="1"/>
  <c r="AY225" i="17"/>
  <c r="AZ225" i="17" s="1"/>
  <c r="BA225" i="17" s="1"/>
  <c r="AY171" i="17"/>
  <c r="AZ171" i="17" s="1"/>
  <c r="AY154" i="17"/>
  <c r="AZ154" i="17" s="1"/>
  <c r="AY158" i="17"/>
  <c r="AY149" i="17"/>
  <c r="AZ149" i="17" s="1"/>
  <c r="AY224" i="17"/>
  <c r="AZ224" i="17" s="1"/>
  <c r="BA224" i="17" s="1"/>
  <c r="AY153" i="17"/>
  <c r="AZ153" i="17" s="1"/>
  <c r="AY232" i="17"/>
  <c r="AZ232" i="17" s="1"/>
  <c r="AY220" i="17"/>
  <c r="AZ220" i="17" s="1"/>
  <c r="AY208" i="17"/>
  <c r="AZ208" i="17" s="1"/>
  <c r="AY196" i="17"/>
  <c r="AY184" i="17"/>
  <c r="AZ184" i="17" s="1"/>
  <c r="AY166" i="17"/>
  <c r="AY152" i="17"/>
  <c r="AZ152" i="17" s="1"/>
  <c r="BA152" i="17" s="1"/>
  <c r="AY142" i="17"/>
  <c r="AZ142" i="17" s="1"/>
  <c r="BA142" i="17" s="1"/>
  <c r="AY146" i="17"/>
  <c r="AZ146" i="17" s="1"/>
  <c r="BA146" i="17" s="1"/>
  <c r="AY137" i="17"/>
  <c r="AY231" i="17"/>
  <c r="AZ231" i="17" s="1"/>
  <c r="AY219" i="17"/>
  <c r="AZ219" i="17" s="1"/>
  <c r="AY207" i="17"/>
  <c r="AZ207" i="17" s="1"/>
  <c r="BA207" i="17" s="1"/>
  <c r="AY195" i="17"/>
  <c r="AZ195" i="17" s="1"/>
  <c r="AY183" i="17"/>
  <c r="AZ183" i="17" s="1"/>
  <c r="BA183" i="17" s="1"/>
  <c r="AY177" i="17"/>
  <c r="AZ177" i="17" s="1"/>
  <c r="AY165" i="17"/>
  <c r="AY161" i="17"/>
  <c r="AZ161" i="17" s="1"/>
  <c r="BA161" i="17" s="1"/>
  <c r="AY136" i="17"/>
  <c r="AZ136" i="17" s="1"/>
  <c r="BA136" i="17" s="1"/>
  <c r="AY213" i="17"/>
  <c r="AZ213" i="17" s="1"/>
  <c r="AY236" i="17"/>
  <c r="AZ236" i="17" s="1"/>
  <c r="AY188" i="17"/>
  <c r="AZ188" i="17" s="1"/>
  <c r="BA188" i="17" s="1"/>
  <c r="AY170" i="17"/>
  <c r="AZ170" i="17" s="1"/>
  <c r="BA170" i="17" s="1"/>
  <c r="AY148" i="17"/>
  <c r="AZ148" i="17" s="1"/>
  <c r="AY160" i="17"/>
  <c r="AZ160" i="17" s="1"/>
  <c r="AY189" i="17"/>
  <c r="AZ189" i="17" s="1"/>
  <c r="AY141" i="17"/>
  <c r="AY140" i="17"/>
  <c r="AZ140" i="17" s="1"/>
  <c r="AY135" i="17"/>
  <c r="AZ135" i="17" s="1"/>
  <c r="AY131" i="17"/>
  <c r="AZ131" i="17" s="1"/>
  <c r="AY130" i="17"/>
  <c r="AZ130" i="17" s="1"/>
  <c r="BA130" i="17" s="1"/>
  <c r="BA187" i="17" l="1"/>
  <c r="BA179" i="17"/>
  <c r="BA175" i="17"/>
  <c r="BA162" i="17"/>
  <c r="BA174" i="17"/>
  <c r="BA167" i="17"/>
  <c r="BA221" i="17"/>
  <c r="BA223" i="17"/>
  <c r="BA233" i="17"/>
  <c r="BA204" i="17"/>
  <c r="BA192" i="17"/>
  <c r="BA228" i="17"/>
  <c r="BA199" i="17"/>
  <c r="BA169" i="17"/>
  <c r="BA197" i="17"/>
  <c r="BA157" i="17"/>
  <c r="BA235" i="17"/>
  <c r="BA173" i="17"/>
  <c r="BA185" i="17"/>
  <c r="BA209" i="17"/>
  <c r="AZ238" i="17"/>
  <c r="BA238" i="17" s="1"/>
  <c r="BA163" i="17"/>
  <c r="BA132" i="17"/>
  <c r="BA205" i="17"/>
  <c r="AZ129" i="17"/>
  <c r="BA129" i="17" s="1"/>
  <c r="BA229" i="17"/>
  <c r="BA217" i="17"/>
  <c r="AZ166" i="17"/>
  <c r="BA166" i="17" s="1"/>
  <c r="BA138" i="17"/>
  <c r="BA190" i="17"/>
  <c r="BA150" i="17"/>
  <c r="BA203" i="17"/>
  <c r="AZ241" i="17"/>
  <c r="BA241" i="17" s="1"/>
  <c r="BA219" i="17"/>
  <c r="AZ202" i="17"/>
  <c r="BA202" i="17" s="1"/>
  <c r="BA144" i="17"/>
  <c r="BA171" i="17"/>
  <c r="BA191" i="17"/>
  <c r="BA172" i="17"/>
  <c r="BA215" i="17"/>
  <c r="BA227" i="17"/>
  <c r="BA154" i="17"/>
  <c r="BA189" i="17"/>
  <c r="H35" i="20"/>
  <c r="L34" i="20"/>
  <c r="BA232" i="17"/>
  <c r="AZ206" i="17"/>
  <c r="BA206" i="17" s="1"/>
  <c r="BA208" i="17"/>
  <c r="BA156" i="17"/>
  <c r="BA177" i="17"/>
  <c r="AZ196" i="17"/>
  <c r="BA196" i="17" s="1"/>
  <c r="BA148" i="17"/>
  <c r="BA220" i="17"/>
  <c r="BA195" i="17"/>
  <c r="BA181" i="17"/>
  <c r="AZ158" i="17"/>
  <c r="BA158" i="17" s="1"/>
  <c r="BA226" i="17"/>
  <c r="BA153" i="17"/>
  <c r="BA231" i="17"/>
  <c r="BA236" i="17"/>
  <c r="BA184" i="17"/>
  <c r="BA160" i="17"/>
  <c r="AZ137" i="17"/>
  <c r="BA137" i="17" s="1"/>
  <c r="AZ165" i="17"/>
  <c r="BA165" i="17" s="1"/>
  <c r="BA213" i="17"/>
  <c r="BA135" i="17"/>
  <c r="BA143" i="17"/>
  <c r="BA149" i="17"/>
  <c r="AZ141" i="17"/>
  <c r="BA141" i="17" s="1"/>
  <c r="BA140" i="17"/>
  <c r="BA131" i="17"/>
  <c r="K262" i="20" l="1"/>
  <c r="K264" i="20" s="1"/>
  <c r="K273" i="20" s="1"/>
  <c r="K277" i="20" s="1"/>
  <c r="K285" i="20" s="1"/>
  <c r="H36" i="20"/>
  <c r="L35" i="20"/>
  <c r="AW17" i="17"/>
  <c r="AX17" i="17"/>
  <c r="AW146" i="18"/>
  <c r="AX146" i="18"/>
  <c r="AW129" i="18"/>
  <c r="AX129" i="18"/>
  <c r="L36" i="20" l="1"/>
  <c r="H37" i="20"/>
  <c r="AY129" i="18"/>
  <c r="AZ129" i="18" s="1"/>
  <c r="BA129" i="18" s="1"/>
  <c r="AY146" i="18"/>
  <c r="AZ146" i="18" s="1"/>
  <c r="BA146" i="18" s="1"/>
  <c r="AL147" i="17"/>
  <c r="AL159" i="17"/>
  <c r="AL178" i="17"/>
  <c r="AL193" i="17"/>
  <c r="AL212" i="17"/>
  <c r="AL237" i="17"/>
  <c r="H38" i="20" l="1"/>
  <c r="L37" i="20"/>
  <c r="AX254" i="18"/>
  <c r="AW254" i="18"/>
  <c r="AX252" i="18"/>
  <c r="AW252" i="18"/>
  <c r="AT251" i="18"/>
  <c r="AS251" i="18"/>
  <c r="AR251" i="18"/>
  <c r="AQ251" i="18"/>
  <c r="AP251" i="18"/>
  <c r="AO251" i="18"/>
  <c r="AN251" i="18"/>
  <c r="AM251" i="18"/>
  <c r="AL251" i="18"/>
  <c r="AK251" i="18"/>
  <c r="AJ251" i="18"/>
  <c r="AI251" i="18"/>
  <c r="AH251" i="18"/>
  <c r="AG251" i="18"/>
  <c r="AF251" i="18"/>
  <c r="AE251" i="18"/>
  <c r="AD251" i="18"/>
  <c r="AC251" i="18"/>
  <c r="AB251" i="18"/>
  <c r="AA251" i="18"/>
  <c r="Z251" i="18"/>
  <c r="Y251" i="18"/>
  <c r="X251" i="18"/>
  <c r="W251" i="18"/>
  <c r="V251" i="18"/>
  <c r="U251" i="18"/>
  <c r="T251" i="18"/>
  <c r="S251" i="18"/>
  <c r="R251" i="18"/>
  <c r="Q251" i="18"/>
  <c r="P251" i="18"/>
  <c r="O251" i="18"/>
  <c r="M251" i="18"/>
  <c r="J251" i="18"/>
  <c r="I251" i="18"/>
  <c r="G251" i="18"/>
  <c r="F251" i="18"/>
  <c r="AX250" i="18"/>
  <c r="AW250" i="18"/>
  <c r="AX249" i="18"/>
  <c r="AW249" i="18"/>
  <c r="AX248" i="18"/>
  <c r="AW248" i="18"/>
  <c r="AX247" i="18"/>
  <c r="AW247" i="18"/>
  <c r="AX246" i="18"/>
  <c r="AW246" i="18"/>
  <c r="AX245" i="18"/>
  <c r="AW245" i="18"/>
  <c r="AX244" i="18"/>
  <c r="AW244" i="18"/>
  <c r="AX243" i="18"/>
  <c r="AW243" i="18"/>
  <c r="AX242" i="18"/>
  <c r="AW242" i="18"/>
  <c r="AX241" i="18"/>
  <c r="AW241" i="18"/>
  <c r="AX240" i="18"/>
  <c r="AW240" i="18"/>
  <c r="AX239" i="18"/>
  <c r="AW239" i="18"/>
  <c r="AX238" i="18"/>
  <c r="AW238" i="18"/>
  <c r="AX237" i="18"/>
  <c r="AW237" i="18"/>
  <c r="AX236" i="18"/>
  <c r="AW236" i="18"/>
  <c r="AX235" i="18"/>
  <c r="AW235" i="18"/>
  <c r="AX234" i="18"/>
  <c r="AW234" i="18"/>
  <c r="AX233" i="18"/>
  <c r="AW233" i="18"/>
  <c r="AX232" i="18"/>
  <c r="AW232" i="18"/>
  <c r="AX231" i="18"/>
  <c r="AW231" i="18"/>
  <c r="AX230" i="18"/>
  <c r="AW230" i="18"/>
  <c r="AX229" i="18"/>
  <c r="AW229" i="18"/>
  <c r="AX228" i="18"/>
  <c r="AX227" i="18"/>
  <c r="AW227" i="18"/>
  <c r="AU226" i="18"/>
  <c r="AU228" i="18" s="1"/>
  <c r="AT226" i="18"/>
  <c r="AS226" i="18"/>
  <c r="AR226" i="18"/>
  <c r="AQ226" i="18"/>
  <c r="AP226" i="18"/>
  <c r="AO226" i="18"/>
  <c r="AN226" i="18"/>
  <c r="AM226" i="18"/>
  <c r="AL226" i="18"/>
  <c r="AK226" i="18"/>
  <c r="AJ226" i="18"/>
  <c r="AI226" i="18"/>
  <c r="AH226" i="18"/>
  <c r="AG226" i="18"/>
  <c r="AF226" i="18"/>
  <c r="AE226" i="18"/>
  <c r="AD226" i="18"/>
  <c r="AC226" i="18"/>
  <c r="AB226" i="18"/>
  <c r="AA226" i="18"/>
  <c r="Z226" i="18"/>
  <c r="Y226" i="18"/>
  <c r="X226" i="18"/>
  <c r="W226" i="18"/>
  <c r="V226" i="18"/>
  <c r="U226" i="18"/>
  <c r="T226" i="18"/>
  <c r="S226" i="18"/>
  <c r="R226" i="18"/>
  <c r="Q226" i="18"/>
  <c r="P226" i="18"/>
  <c r="O226" i="18"/>
  <c r="M226" i="18"/>
  <c r="J226" i="18"/>
  <c r="I226" i="18"/>
  <c r="G226" i="18"/>
  <c r="F226" i="18"/>
  <c r="AX225" i="18"/>
  <c r="AW225" i="18"/>
  <c r="AX224" i="18"/>
  <c r="AW224" i="18"/>
  <c r="AX223" i="18"/>
  <c r="AW223" i="18"/>
  <c r="AX222" i="18"/>
  <c r="AW222" i="18"/>
  <c r="AX221" i="18"/>
  <c r="AW221" i="18"/>
  <c r="AX220" i="18"/>
  <c r="AW220" i="18"/>
  <c r="AX219" i="18"/>
  <c r="AW219" i="18"/>
  <c r="AX218" i="18"/>
  <c r="AW218" i="18"/>
  <c r="AX217" i="18"/>
  <c r="AW217" i="18"/>
  <c r="AX216" i="18"/>
  <c r="AW216" i="18"/>
  <c r="AX215" i="18"/>
  <c r="AW215" i="18"/>
  <c r="AX214" i="18"/>
  <c r="AW214" i="18"/>
  <c r="AX213" i="18"/>
  <c r="AW213" i="18"/>
  <c r="AX212" i="18"/>
  <c r="AW212" i="18"/>
  <c r="AX211" i="18"/>
  <c r="AW211" i="18"/>
  <c r="AX210" i="18"/>
  <c r="AW210" i="18"/>
  <c r="AX209" i="18"/>
  <c r="AW209" i="18"/>
  <c r="AX208" i="18"/>
  <c r="AW208" i="18"/>
  <c r="AU207" i="18"/>
  <c r="AT207" i="18"/>
  <c r="AS207" i="18"/>
  <c r="AR207" i="18"/>
  <c r="AQ207" i="18"/>
  <c r="AP207" i="18"/>
  <c r="AO207" i="18"/>
  <c r="AN207" i="18"/>
  <c r="AM207" i="18"/>
  <c r="AL207" i="18"/>
  <c r="AK207" i="18"/>
  <c r="AJ207" i="18"/>
  <c r="AI207" i="18"/>
  <c r="AH207" i="18"/>
  <c r="AG207" i="18"/>
  <c r="AF207" i="18"/>
  <c r="AE207" i="18"/>
  <c r="AD207" i="18"/>
  <c r="AC207" i="18"/>
  <c r="AB207" i="18"/>
  <c r="AA207" i="18"/>
  <c r="Z207" i="18"/>
  <c r="Y207" i="18"/>
  <c r="X207" i="18"/>
  <c r="W207" i="18"/>
  <c r="V207" i="18"/>
  <c r="U207" i="18"/>
  <c r="T207" i="18"/>
  <c r="S207" i="18"/>
  <c r="R207" i="18"/>
  <c r="Q207" i="18"/>
  <c r="P207" i="18"/>
  <c r="O207" i="18"/>
  <c r="M207" i="18"/>
  <c r="J207" i="18"/>
  <c r="I207" i="18"/>
  <c r="G207" i="18"/>
  <c r="F207" i="18"/>
  <c r="AT191" i="18"/>
  <c r="AS191" i="18"/>
  <c r="AR191" i="18"/>
  <c r="AQ191" i="18"/>
  <c r="AP191" i="18"/>
  <c r="AO191" i="18"/>
  <c r="AN191" i="18"/>
  <c r="AM191" i="18"/>
  <c r="AL191" i="18"/>
  <c r="AK191" i="18"/>
  <c r="AJ191" i="18"/>
  <c r="AI191" i="18"/>
  <c r="AH191" i="18"/>
  <c r="AG191" i="18"/>
  <c r="AF191" i="18"/>
  <c r="T191" i="18"/>
  <c r="J189" i="18"/>
  <c r="I189" i="18"/>
  <c r="I191" i="18" s="1"/>
  <c r="E267" i="18" s="1"/>
  <c r="AE168" i="18"/>
  <c r="AE191" i="18" s="1"/>
  <c r="AD168" i="18"/>
  <c r="AD191" i="18" s="1"/>
  <c r="AC168" i="18"/>
  <c r="AC191" i="18" s="1"/>
  <c r="AB168" i="18"/>
  <c r="AB191" i="18" s="1"/>
  <c r="AA168" i="18"/>
  <c r="Z168" i="18"/>
  <c r="Y168" i="18"/>
  <c r="X168" i="18"/>
  <c r="W168" i="18"/>
  <c r="V168" i="18"/>
  <c r="U168" i="18"/>
  <c r="S168" i="18"/>
  <c r="R168" i="18"/>
  <c r="R191" i="18" s="1"/>
  <c r="Q168" i="18"/>
  <c r="Q191" i="18" s="1"/>
  <c r="P168" i="18"/>
  <c r="P191" i="18" s="1"/>
  <c r="O168" i="18"/>
  <c r="O191" i="18" s="1"/>
  <c r="M168" i="18"/>
  <c r="AX167" i="18"/>
  <c r="AW167" i="18"/>
  <c r="AX166" i="18"/>
  <c r="AW166" i="18"/>
  <c r="AX165" i="18"/>
  <c r="AW165" i="18"/>
  <c r="AX164" i="18"/>
  <c r="AW164" i="18"/>
  <c r="AX162" i="18"/>
  <c r="AW162" i="18"/>
  <c r="AX158" i="18"/>
  <c r="AW158" i="18"/>
  <c r="AX157" i="18"/>
  <c r="AW157" i="18"/>
  <c r="AX156" i="18"/>
  <c r="AW156" i="18"/>
  <c r="AX151" i="18"/>
  <c r="AW151" i="18"/>
  <c r="AX148" i="18"/>
  <c r="AW148" i="18"/>
  <c r="AX127" i="18"/>
  <c r="AW127" i="18"/>
  <c r="AX125" i="18"/>
  <c r="AW125" i="18"/>
  <c r="AU124" i="18"/>
  <c r="AT124" i="18"/>
  <c r="AS124" i="18"/>
  <c r="AR124" i="18"/>
  <c r="AQ124" i="18"/>
  <c r="AP124" i="18"/>
  <c r="AO124" i="18"/>
  <c r="AN124" i="18"/>
  <c r="AM124" i="18"/>
  <c r="AL124" i="18"/>
  <c r="AK124" i="18"/>
  <c r="AJ124" i="18"/>
  <c r="AI124" i="18"/>
  <c r="AH124" i="18"/>
  <c r="AG124" i="18"/>
  <c r="AF124" i="18"/>
  <c r="AE124" i="18"/>
  <c r="AD124" i="18"/>
  <c r="AC124" i="18"/>
  <c r="AB124" i="18"/>
  <c r="AA124" i="18"/>
  <c r="Z124" i="18"/>
  <c r="Y124" i="18"/>
  <c r="X124" i="18"/>
  <c r="W124" i="18"/>
  <c r="V124" i="18"/>
  <c r="U124" i="18"/>
  <c r="T124" i="18"/>
  <c r="S124" i="18"/>
  <c r="R124" i="18"/>
  <c r="Q124" i="18"/>
  <c r="P124" i="18"/>
  <c r="O124" i="18"/>
  <c r="M124" i="18"/>
  <c r="J124" i="18"/>
  <c r="I124" i="18"/>
  <c r="G124" i="18"/>
  <c r="F124" i="18"/>
  <c r="AX123" i="18"/>
  <c r="AW123" i="18"/>
  <c r="AX122" i="18"/>
  <c r="AW122" i="18"/>
  <c r="AX121" i="18"/>
  <c r="AW121" i="18"/>
  <c r="AX120" i="18"/>
  <c r="AW120" i="18"/>
  <c r="AX119" i="18"/>
  <c r="AW119" i="18"/>
  <c r="AX118" i="18"/>
  <c r="AW118" i="18"/>
  <c r="AX117" i="18"/>
  <c r="AW117" i="18"/>
  <c r="AX112" i="18"/>
  <c r="AW112" i="18"/>
  <c r="AX111" i="18"/>
  <c r="AW111" i="18"/>
  <c r="AX110" i="18"/>
  <c r="AW110" i="18"/>
  <c r="AX109" i="18"/>
  <c r="AW109" i="18"/>
  <c r="AX108" i="18"/>
  <c r="AW108" i="18"/>
  <c r="AX107" i="18"/>
  <c r="AW107" i="18"/>
  <c r="AX106" i="18"/>
  <c r="AW106" i="18"/>
  <c r="L106" i="18"/>
  <c r="AU105" i="18"/>
  <c r="AT105" i="18"/>
  <c r="AS105" i="18"/>
  <c r="AR105" i="18"/>
  <c r="AQ105" i="18"/>
  <c r="AP105" i="18"/>
  <c r="AO105" i="18"/>
  <c r="AN105" i="18"/>
  <c r="AM105" i="18"/>
  <c r="AL105" i="18"/>
  <c r="AK105" i="18"/>
  <c r="AJ105" i="18"/>
  <c r="AI105" i="18"/>
  <c r="AH105" i="18"/>
  <c r="AG105" i="18"/>
  <c r="AF105" i="18"/>
  <c r="AE105" i="18"/>
  <c r="AD105" i="18"/>
  <c r="AC105" i="18"/>
  <c r="AB105" i="18"/>
  <c r="AA105" i="18"/>
  <c r="Z105" i="18"/>
  <c r="Y105" i="18"/>
  <c r="X105" i="18"/>
  <c r="W105" i="18"/>
  <c r="V105" i="18"/>
  <c r="U105" i="18"/>
  <c r="T105" i="18"/>
  <c r="S105" i="18"/>
  <c r="R105" i="18"/>
  <c r="Q105" i="18"/>
  <c r="P105" i="18"/>
  <c r="O105" i="18"/>
  <c r="M105" i="18"/>
  <c r="J105" i="18"/>
  <c r="I105" i="18"/>
  <c r="G105" i="18"/>
  <c r="F105" i="18"/>
  <c r="AX104" i="18"/>
  <c r="AW104" i="18"/>
  <c r="AX103" i="18"/>
  <c r="AW103" i="18"/>
  <c r="AX102" i="18"/>
  <c r="AW102" i="18"/>
  <c r="AX101" i="18"/>
  <c r="AW101" i="18"/>
  <c r="AX100" i="18"/>
  <c r="AW100" i="18"/>
  <c r="AX99" i="18"/>
  <c r="AW99" i="18"/>
  <c r="AX98" i="18"/>
  <c r="AW98" i="18"/>
  <c r="AX97" i="18"/>
  <c r="AW97" i="18"/>
  <c r="AX96" i="18"/>
  <c r="AW96" i="18"/>
  <c r="AX95" i="18"/>
  <c r="AW95" i="18"/>
  <c r="AX93" i="18"/>
  <c r="AW93" i="18"/>
  <c r="AX92" i="18"/>
  <c r="AW92" i="18"/>
  <c r="AX91" i="18"/>
  <c r="AW91" i="18"/>
  <c r="AX90" i="18"/>
  <c r="AW90" i="18"/>
  <c r="AX89" i="18"/>
  <c r="AW89" i="18"/>
  <c r="AX88" i="18"/>
  <c r="AW88" i="18"/>
  <c r="AX87" i="18"/>
  <c r="AW87" i="18"/>
  <c r="AX86" i="18"/>
  <c r="AW86" i="18"/>
  <c r="AX85" i="18"/>
  <c r="AW85" i="18"/>
  <c r="AU84" i="18"/>
  <c r="AT84" i="18"/>
  <c r="AS84" i="18"/>
  <c r="AR84" i="18"/>
  <c r="AQ84" i="18"/>
  <c r="AP84" i="18"/>
  <c r="AO84" i="18"/>
  <c r="AN84" i="18"/>
  <c r="AM84" i="18"/>
  <c r="AL84" i="18"/>
  <c r="AK84" i="18"/>
  <c r="AJ84" i="18"/>
  <c r="AI84" i="18"/>
  <c r="AH84" i="18"/>
  <c r="AG84" i="18"/>
  <c r="AF84" i="18"/>
  <c r="AE84" i="18"/>
  <c r="AD84" i="18"/>
  <c r="AC84" i="18"/>
  <c r="AB84" i="18"/>
  <c r="AA84" i="18"/>
  <c r="Z84" i="18"/>
  <c r="Y84" i="18"/>
  <c r="X84" i="18"/>
  <c r="W84" i="18"/>
  <c r="V84" i="18"/>
  <c r="U84" i="18"/>
  <c r="T84" i="18"/>
  <c r="S84" i="18"/>
  <c r="R84" i="18"/>
  <c r="Q84" i="18"/>
  <c r="P84" i="18"/>
  <c r="O84" i="18"/>
  <c r="M84" i="18"/>
  <c r="J84" i="18"/>
  <c r="I84" i="18"/>
  <c r="G84" i="18"/>
  <c r="F84" i="18"/>
  <c r="AX83" i="18"/>
  <c r="AW83" i="18"/>
  <c r="AX82" i="18"/>
  <c r="AW82" i="18"/>
  <c r="AX81" i="18"/>
  <c r="AW81" i="18"/>
  <c r="AX80" i="18"/>
  <c r="AW80" i="18"/>
  <c r="AX79" i="18"/>
  <c r="AW79" i="18"/>
  <c r="AX78" i="18"/>
  <c r="AW78" i="18"/>
  <c r="AX77" i="18"/>
  <c r="AW77" i="18"/>
  <c r="AX76" i="18"/>
  <c r="AW76" i="18"/>
  <c r="AX75" i="18"/>
  <c r="AW75" i="18"/>
  <c r="AX74" i="18"/>
  <c r="AW74" i="18"/>
  <c r="AX73" i="18"/>
  <c r="AW73" i="18"/>
  <c r="AX72" i="18"/>
  <c r="AW72" i="18"/>
  <c r="AX71" i="18"/>
  <c r="AW71" i="18"/>
  <c r="AX70" i="18"/>
  <c r="AW70" i="18"/>
  <c r="AX69" i="18"/>
  <c r="AW69" i="18"/>
  <c r="AX67" i="18"/>
  <c r="AW67" i="18"/>
  <c r="L67" i="18"/>
  <c r="AX65" i="18"/>
  <c r="AW65" i="18"/>
  <c r="AU64" i="18"/>
  <c r="AT64" i="18"/>
  <c r="AS64" i="18"/>
  <c r="AR64" i="18"/>
  <c r="AQ64" i="18"/>
  <c r="AP64" i="18"/>
  <c r="AO64" i="18"/>
  <c r="AN64" i="18"/>
  <c r="AM64" i="18"/>
  <c r="AL64" i="18"/>
  <c r="AK64" i="18"/>
  <c r="AJ64" i="18"/>
  <c r="AI64" i="18"/>
  <c r="AH64" i="18"/>
  <c r="AG64" i="18"/>
  <c r="AF64" i="18"/>
  <c r="AE64" i="18"/>
  <c r="AD64" i="18"/>
  <c r="AC64" i="18"/>
  <c r="AB64" i="18"/>
  <c r="AA64" i="18"/>
  <c r="Z64" i="18"/>
  <c r="Y64" i="18"/>
  <c r="X64" i="18"/>
  <c r="W64" i="18"/>
  <c r="V64" i="18"/>
  <c r="U64" i="18"/>
  <c r="T64" i="18"/>
  <c r="S64" i="18"/>
  <c r="R64" i="18"/>
  <c r="Q64" i="18"/>
  <c r="P64" i="18"/>
  <c r="O64" i="18"/>
  <c r="M64" i="18"/>
  <c r="J64" i="18"/>
  <c r="I64" i="18"/>
  <c r="G64" i="18"/>
  <c r="F64" i="18"/>
  <c r="AX63" i="18"/>
  <c r="AW63" i="18"/>
  <c r="AX62" i="18"/>
  <c r="AW62" i="18"/>
  <c r="AX61" i="18"/>
  <c r="AW61" i="18"/>
  <c r="AX60" i="18"/>
  <c r="AW60" i="18"/>
  <c r="AX59" i="18"/>
  <c r="AW59" i="18"/>
  <c r="AX58" i="18"/>
  <c r="AW58" i="18"/>
  <c r="AX57" i="18"/>
  <c r="AW57" i="18"/>
  <c r="AX56" i="18"/>
  <c r="AW56" i="18"/>
  <c r="AX55" i="18"/>
  <c r="AW55" i="18"/>
  <c r="AX54" i="18"/>
  <c r="AW54" i="18"/>
  <c r="AX53" i="18"/>
  <c r="AW53" i="18"/>
  <c r="AX52" i="18"/>
  <c r="AW52" i="18"/>
  <c r="AX51" i="18"/>
  <c r="AW51" i="18"/>
  <c r="L51" i="18"/>
  <c r="AU50" i="18"/>
  <c r="AT50" i="18"/>
  <c r="AS50" i="18"/>
  <c r="AR50" i="18"/>
  <c r="AQ50" i="18"/>
  <c r="AP50" i="18"/>
  <c r="AO50" i="18"/>
  <c r="AN50" i="18"/>
  <c r="AM50" i="18"/>
  <c r="AL50" i="18"/>
  <c r="AK50" i="18"/>
  <c r="AJ50" i="18"/>
  <c r="AI50" i="18"/>
  <c r="AH50" i="18"/>
  <c r="AG50" i="18"/>
  <c r="AF50" i="18"/>
  <c r="AE50" i="18"/>
  <c r="AD50" i="18"/>
  <c r="AC50" i="18"/>
  <c r="AB50" i="18"/>
  <c r="AA50" i="18"/>
  <c r="Z50" i="18"/>
  <c r="Y50" i="18"/>
  <c r="X50" i="18"/>
  <c r="W50" i="18"/>
  <c r="V50" i="18"/>
  <c r="U50" i="18"/>
  <c r="T50" i="18"/>
  <c r="S50" i="18"/>
  <c r="R50" i="18"/>
  <c r="Q50" i="18"/>
  <c r="P50" i="18"/>
  <c r="O50" i="18"/>
  <c r="M50" i="18"/>
  <c r="J50" i="18"/>
  <c r="I50" i="18"/>
  <c r="G50" i="18"/>
  <c r="F50" i="18"/>
  <c r="AX49" i="18"/>
  <c r="AW49" i="18"/>
  <c r="AX48" i="18"/>
  <c r="AW48" i="18"/>
  <c r="AX47" i="18"/>
  <c r="AW47" i="18"/>
  <c r="AX46" i="18"/>
  <c r="AW46" i="18"/>
  <c r="AX45" i="18"/>
  <c r="AW45" i="18"/>
  <c r="AX44" i="18"/>
  <c r="AW44" i="18"/>
  <c r="AX43" i="18"/>
  <c r="AW43" i="18"/>
  <c r="AX42" i="18"/>
  <c r="AW42" i="18"/>
  <c r="AX41" i="18"/>
  <c r="AW41" i="18"/>
  <c r="AX40" i="18"/>
  <c r="AW40" i="18"/>
  <c r="L40" i="18"/>
  <c r="AU39" i="18"/>
  <c r="AT39" i="18"/>
  <c r="AS39" i="18"/>
  <c r="AR39" i="18"/>
  <c r="AQ39" i="18"/>
  <c r="AP39" i="18"/>
  <c r="AO39" i="18"/>
  <c r="AN39" i="18"/>
  <c r="AM39" i="18"/>
  <c r="AL39" i="18"/>
  <c r="AK39" i="18"/>
  <c r="AJ39" i="18"/>
  <c r="AI39" i="18"/>
  <c r="AH39" i="18"/>
  <c r="AG39" i="18"/>
  <c r="AF39" i="18"/>
  <c r="AE39" i="18"/>
  <c r="AD39" i="18"/>
  <c r="AC39" i="18"/>
  <c r="AB39" i="18"/>
  <c r="AA39" i="18"/>
  <c r="Z39" i="18"/>
  <c r="Y39" i="18"/>
  <c r="X39" i="18"/>
  <c r="W39" i="18"/>
  <c r="V39" i="18"/>
  <c r="U39" i="18"/>
  <c r="T39" i="18"/>
  <c r="S39" i="18"/>
  <c r="R39" i="18"/>
  <c r="Q39" i="18"/>
  <c r="P39" i="18"/>
  <c r="O39" i="18"/>
  <c r="M39" i="18"/>
  <c r="J39" i="18"/>
  <c r="I39" i="18"/>
  <c r="G39" i="18"/>
  <c r="F39" i="18"/>
  <c r="AX38" i="18"/>
  <c r="AW38" i="18"/>
  <c r="AX37" i="18"/>
  <c r="AW37" i="18"/>
  <c r="AX36" i="18"/>
  <c r="AW36" i="18"/>
  <c r="AX35" i="18"/>
  <c r="AW35" i="18"/>
  <c r="AX34" i="18"/>
  <c r="AW34" i="18"/>
  <c r="AX33" i="18"/>
  <c r="AW33" i="18"/>
  <c r="AX32" i="18"/>
  <c r="AW32" i="18"/>
  <c r="AX31" i="18"/>
  <c r="AW31" i="18"/>
  <c r="AX30" i="18"/>
  <c r="AW30" i="18"/>
  <c r="AX29" i="18"/>
  <c r="AW29" i="18"/>
  <c r="AX28" i="18"/>
  <c r="AW28" i="18"/>
  <c r="AX27" i="18"/>
  <c r="AW27" i="18"/>
  <c r="AX26" i="18"/>
  <c r="AW26" i="18"/>
  <c r="AX25" i="18"/>
  <c r="AW25" i="18"/>
  <c r="AX24" i="18"/>
  <c r="AW24" i="18"/>
  <c r="AX23" i="18"/>
  <c r="AW23" i="18"/>
  <c r="AX22" i="18"/>
  <c r="AW22" i="18"/>
  <c r="AX21" i="18"/>
  <c r="AW21" i="18"/>
  <c r="AX20" i="18"/>
  <c r="AW20" i="18"/>
  <c r="AX19" i="18"/>
  <c r="AW19" i="18"/>
  <c r="AX18" i="18"/>
  <c r="AW18" i="18"/>
  <c r="AX17" i="18"/>
  <c r="AW17" i="18"/>
  <c r="AX16" i="18"/>
  <c r="AW16" i="18"/>
  <c r="AX15" i="18"/>
  <c r="AW15" i="18"/>
  <c r="BA14" i="18"/>
  <c r="AX14" i="18"/>
  <c r="AW14" i="18"/>
  <c r="AX13" i="18"/>
  <c r="AW13" i="18"/>
  <c r="AX12" i="18"/>
  <c r="AW12" i="18"/>
  <c r="K12" i="18"/>
  <c r="K13" i="18" s="1"/>
  <c r="K14" i="18" s="1"/>
  <c r="K15" i="18" s="1"/>
  <c r="K16" i="18" s="1"/>
  <c r="K17" i="18" s="1"/>
  <c r="K18" i="18" s="1"/>
  <c r="K19" i="18" s="1"/>
  <c r="K20" i="18" s="1"/>
  <c r="K21" i="18" s="1"/>
  <c r="K22" i="18" s="1"/>
  <c r="K23" i="18" s="1"/>
  <c r="K24" i="18" s="1"/>
  <c r="K25" i="18" s="1"/>
  <c r="K26" i="18" s="1"/>
  <c r="K27" i="18" s="1"/>
  <c r="K28" i="18" s="1"/>
  <c r="K29" i="18" s="1"/>
  <c r="K30" i="18" s="1"/>
  <c r="K31" i="18" s="1"/>
  <c r="K32" i="18" s="1"/>
  <c r="K33" i="18" s="1"/>
  <c r="K34" i="18" s="1"/>
  <c r="K35" i="18" s="1"/>
  <c r="K36" i="18" s="1"/>
  <c r="K37" i="18" s="1"/>
  <c r="K38" i="18" s="1"/>
  <c r="K39" i="18" s="1"/>
  <c r="K41" i="18" s="1"/>
  <c r="K42" i="18" s="1"/>
  <c r="K43" i="18" s="1"/>
  <c r="K44" i="18" s="1"/>
  <c r="K45" i="18" s="1"/>
  <c r="K46" i="18" s="1"/>
  <c r="K47" i="18" s="1"/>
  <c r="H12" i="18"/>
  <c r="H13" i="18" s="1"/>
  <c r="L11" i="18"/>
  <c r="O253" i="18" l="1"/>
  <c r="AA253" i="18"/>
  <c r="AM253" i="18"/>
  <c r="L38" i="20"/>
  <c r="H39" i="20"/>
  <c r="J191" i="18"/>
  <c r="AW189" i="18"/>
  <c r="AY189" i="18" s="1"/>
  <c r="AZ189" i="18" s="1"/>
  <c r="F126" i="18"/>
  <c r="S191" i="18"/>
  <c r="AN253" i="18"/>
  <c r="Q253" i="18"/>
  <c r="AO253" i="18"/>
  <c r="AP253" i="18"/>
  <c r="S253" i="18"/>
  <c r="AQ253" i="18"/>
  <c r="AR253" i="18"/>
  <c r="U253" i="18"/>
  <c r="AG253" i="18"/>
  <c r="AS253" i="18"/>
  <c r="F253" i="18"/>
  <c r="V253" i="18"/>
  <c r="AH253" i="18"/>
  <c r="AT253" i="18"/>
  <c r="P253" i="18"/>
  <c r="R253" i="18"/>
  <c r="T253" i="18"/>
  <c r="G253" i="18"/>
  <c r="I253" i="18"/>
  <c r="X253" i="18"/>
  <c r="AJ253" i="18"/>
  <c r="AC253" i="18"/>
  <c r="AE253" i="18"/>
  <c r="AI253" i="18"/>
  <c r="J253" i="18"/>
  <c r="Y253" i="18"/>
  <c r="AK253" i="18"/>
  <c r="AB253" i="18"/>
  <c r="AD253" i="18"/>
  <c r="AF253" i="18"/>
  <c r="W253" i="18"/>
  <c r="M253" i="18"/>
  <c r="Z253" i="18"/>
  <c r="AL253" i="18"/>
  <c r="U191" i="18"/>
  <c r="Z191" i="18"/>
  <c r="V191" i="18"/>
  <c r="M191" i="18"/>
  <c r="AA191" i="18"/>
  <c r="W191" i="18"/>
  <c r="X191" i="18"/>
  <c r="Y191" i="18"/>
  <c r="BA192" i="18"/>
  <c r="AY208" i="18"/>
  <c r="AZ208" i="18" s="1"/>
  <c r="BA208" i="18" s="1"/>
  <c r="AY214" i="18"/>
  <c r="AZ214" i="18" s="1"/>
  <c r="AY220" i="18"/>
  <c r="AZ220" i="18" s="1"/>
  <c r="BA220" i="18" s="1"/>
  <c r="AX168" i="18"/>
  <c r="AY168" i="18" s="1"/>
  <c r="AZ168" i="18" s="1"/>
  <c r="BA168" i="18" s="1"/>
  <c r="AY40" i="18"/>
  <c r="AY217" i="18"/>
  <c r="AZ217" i="18" s="1"/>
  <c r="BA217" i="18" s="1"/>
  <c r="F66" i="18"/>
  <c r="F68" i="18" s="1"/>
  <c r="AY53" i="18"/>
  <c r="AY59" i="18"/>
  <c r="AY62" i="18"/>
  <c r="AY240" i="18"/>
  <c r="AZ240" i="18" s="1"/>
  <c r="BA240" i="18" s="1"/>
  <c r="AY232" i="18"/>
  <c r="AZ232" i="18" s="1"/>
  <c r="AY241" i="18"/>
  <c r="AZ241" i="18" s="1"/>
  <c r="AY244" i="18"/>
  <c r="AZ244" i="18" s="1"/>
  <c r="AY69" i="18"/>
  <c r="AZ69" i="18" s="1"/>
  <c r="BA69" i="18" s="1"/>
  <c r="AY87" i="18"/>
  <c r="AZ87" i="18" s="1"/>
  <c r="AY93" i="18"/>
  <c r="AZ93" i="18" s="1"/>
  <c r="BA93" i="18" s="1"/>
  <c r="AY103" i="18"/>
  <c r="AZ103" i="18" s="1"/>
  <c r="BA103" i="18" s="1"/>
  <c r="S66" i="18"/>
  <c r="S68" i="18" s="1"/>
  <c r="Y66" i="18"/>
  <c r="Y68" i="18" s="1"/>
  <c r="AE66" i="18"/>
  <c r="AE68" i="18" s="1"/>
  <c r="AK66" i="18"/>
  <c r="AK68" i="18" s="1"/>
  <c r="AQ66" i="18"/>
  <c r="AQ68" i="18" s="1"/>
  <c r="AY33" i="18"/>
  <c r="AY42" i="18"/>
  <c r="AY45" i="18"/>
  <c r="AY48" i="18"/>
  <c r="AY28" i="18"/>
  <c r="AY57" i="18"/>
  <c r="AZ57" i="18" s="1"/>
  <c r="AA66" i="18"/>
  <c r="AA68" i="18" s="1"/>
  <c r="AS66" i="18"/>
  <c r="AS68" i="18" s="1"/>
  <c r="AS126" i="18" s="1"/>
  <c r="AY52" i="18"/>
  <c r="AY111" i="18"/>
  <c r="AZ111" i="18" s="1"/>
  <c r="BA111" i="18" s="1"/>
  <c r="AY121" i="18"/>
  <c r="AZ121" i="18" s="1"/>
  <c r="AY26" i="18"/>
  <c r="AY35" i="18"/>
  <c r="AY38" i="18"/>
  <c r="AY46" i="18"/>
  <c r="AY21" i="18"/>
  <c r="AY24" i="18"/>
  <c r="AY44" i="18"/>
  <c r="AY20" i="18"/>
  <c r="I66" i="18"/>
  <c r="I68" i="18" s="1"/>
  <c r="R66" i="18"/>
  <c r="R68" i="18" s="1"/>
  <c r="X66" i="18"/>
  <c r="X68" i="18" s="1"/>
  <c r="AD66" i="18"/>
  <c r="AD68" i="18" s="1"/>
  <c r="AW39" i="18"/>
  <c r="AP66" i="18"/>
  <c r="AP68" i="18" s="1"/>
  <c r="AY34" i="18"/>
  <c r="AO66" i="18"/>
  <c r="AO68" i="18" s="1"/>
  <c r="AY15" i="18"/>
  <c r="AG66" i="18"/>
  <c r="AG68" i="18" s="1"/>
  <c r="AY16" i="18"/>
  <c r="AY25" i="18"/>
  <c r="AY30" i="18"/>
  <c r="P66" i="18"/>
  <c r="P68" i="18" s="1"/>
  <c r="AH66" i="18"/>
  <c r="O66" i="18"/>
  <c r="O68" i="18" s="1"/>
  <c r="AH126" i="18"/>
  <c r="AK126" i="18"/>
  <c r="AY12" i="18"/>
  <c r="AY22" i="18"/>
  <c r="AY36" i="18"/>
  <c r="AM66" i="18"/>
  <c r="AM68" i="18" s="1"/>
  <c r="AY49" i="18"/>
  <c r="AY51" i="18"/>
  <c r="AY54" i="18"/>
  <c r="J66" i="18"/>
  <c r="J68" i="18" s="1"/>
  <c r="AY79" i="18"/>
  <c r="AZ79" i="18" s="1"/>
  <c r="BA79" i="18" s="1"/>
  <c r="AY88" i="18"/>
  <c r="AZ88" i="18" s="1"/>
  <c r="BA88" i="18" s="1"/>
  <c r="AY95" i="18"/>
  <c r="AZ95" i="18" s="1"/>
  <c r="AY125" i="18"/>
  <c r="AZ125" i="18" s="1"/>
  <c r="BA171" i="18"/>
  <c r="BA175" i="18"/>
  <c r="BA180" i="18"/>
  <c r="BA186" i="18"/>
  <c r="AY209" i="18"/>
  <c r="AZ209" i="18" s="1"/>
  <c r="BA209" i="18" s="1"/>
  <c r="AY215" i="18"/>
  <c r="AZ215" i="18" s="1"/>
  <c r="BA215" i="18" s="1"/>
  <c r="AY221" i="18"/>
  <c r="AZ221" i="18" s="1"/>
  <c r="AY224" i="18"/>
  <c r="AZ224" i="18" s="1"/>
  <c r="AY245" i="18"/>
  <c r="AZ245" i="18" s="1"/>
  <c r="BA245" i="18" s="1"/>
  <c r="AY23" i="18"/>
  <c r="V66" i="18"/>
  <c r="V68" i="18" s="1"/>
  <c r="AY60" i="18"/>
  <c r="AZ60" i="18" s="1"/>
  <c r="BA60" i="18" s="1"/>
  <c r="AY63" i="18"/>
  <c r="AY127" i="18"/>
  <c r="AZ127" i="18" s="1"/>
  <c r="AY231" i="18"/>
  <c r="AZ231" i="18" s="1"/>
  <c r="BA231" i="18" s="1"/>
  <c r="AY234" i="18"/>
  <c r="AZ234" i="18" s="1"/>
  <c r="BA234" i="18" s="1"/>
  <c r="AY237" i="18"/>
  <c r="AZ237" i="18" s="1"/>
  <c r="BA237" i="18" s="1"/>
  <c r="AY13" i="18"/>
  <c r="AY18" i="18"/>
  <c r="AY37" i="18"/>
  <c r="AY47" i="18"/>
  <c r="AN66" i="18"/>
  <c r="AN68" i="18" s="1"/>
  <c r="AT66" i="18"/>
  <c r="AT68" i="18" s="1"/>
  <c r="AT126" i="18" s="1"/>
  <c r="AY89" i="18"/>
  <c r="AZ89" i="18" s="1"/>
  <c r="BA89" i="18" s="1"/>
  <c r="AY219" i="18"/>
  <c r="AZ219" i="18" s="1"/>
  <c r="BA219" i="18" s="1"/>
  <c r="AY243" i="18"/>
  <c r="AZ243" i="18" s="1"/>
  <c r="BA243" i="18" s="1"/>
  <c r="AY249" i="18"/>
  <c r="AZ249" i="18" s="1"/>
  <c r="BA249" i="18" s="1"/>
  <c r="AY32" i="18"/>
  <c r="AW50" i="18"/>
  <c r="AW64" i="18"/>
  <c r="Q66" i="18"/>
  <c r="Q68" i="18" s="1"/>
  <c r="W66" i="18"/>
  <c r="W68" i="18" s="1"/>
  <c r="AC66" i="18"/>
  <c r="AC68" i="18" s="1"/>
  <c r="AI66" i="18"/>
  <c r="AI68" i="18" s="1"/>
  <c r="AU66" i="18"/>
  <c r="AU68" i="18" s="1"/>
  <c r="AU126" i="18" s="1"/>
  <c r="AY27" i="18"/>
  <c r="T66" i="18"/>
  <c r="T68" i="18" s="1"/>
  <c r="Z66" i="18"/>
  <c r="Z68" i="18" s="1"/>
  <c r="AF66" i="18"/>
  <c r="AF68" i="18" s="1"/>
  <c r="AL66" i="18"/>
  <c r="AL68" i="18" s="1"/>
  <c r="AR66" i="18"/>
  <c r="AR68" i="18" s="1"/>
  <c r="AY56" i="18"/>
  <c r="I126" i="18"/>
  <c r="AC266" i="18"/>
  <c r="AY166" i="18"/>
  <c r="AZ166" i="18" s="1"/>
  <c r="BA166" i="18" s="1"/>
  <c r="AY19" i="18"/>
  <c r="AY31" i="18"/>
  <c r="AY43" i="18"/>
  <c r="AY55" i="18"/>
  <c r="AY72" i="18"/>
  <c r="AZ72" i="18" s="1"/>
  <c r="AY106" i="18"/>
  <c r="AZ106" i="18" s="1"/>
  <c r="AY119" i="18"/>
  <c r="AZ119" i="18" s="1"/>
  <c r="AY122" i="18"/>
  <c r="AZ122" i="18" s="1"/>
  <c r="BA122" i="18" s="1"/>
  <c r="AY164" i="18"/>
  <c r="AZ164" i="18" s="1"/>
  <c r="AY167" i="18"/>
  <c r="AZ167" i="18" s="1"/>
  <c r="BA167" i="18" s="1"/>
  <c r="AY17" i="18"/>
  <c r="AY29" i="18"/>
  <c r="AY41" i="18"/>
  <c r="AY61" i="18"/>
  <c r="AY67" i="18"/>
  <c r="AZ67" i="18" s="1"/>
  <c r="BA67" i="18" s="1"/>
  <c r="AY73" i="18"/>
  <c r="AZ73" i="18" s="1"/>
  <c r="BA73" i="18" s="1"/>
  <c r="AY76" i="18"/>
  <c r="AZ76" i="18" s="1"/>
  <c r="BA76" i="18" s="1"/>
  <c r="AY92" i="18"/>
  <c r="AZ92" i="18" s="1"/>
  <c r="AY102" i="18"/>
  <c r="AZ102" i="18" s="1"/>
  <c r="AD126" i="18"/>
  <c r="AP126" i="18"/>
  <c r="P126" i="18"/>
  <c r="V126" i="18"/>
  <c r="AB126" i="18"/>
  <c r="AN126" i="18"/>
  <c r="AY82" i="18"/>
  <c r="AZ82" i="18" s="1"/>
  <c r="BA82" i="18" s="1"/>
  <c r="AY85" i="18"/>
  <c r="AZ85" i="18" s="1"/>
  <c r="BA85" i="18" s="1"/>
  <c r="AY97" i="18"/>
  <c r="AZ97" i="18" s="1"/>
  <c r="BA97" i="18" s="1"/>
  <c r="AY108" i="18"/>
  <c r="AZ108" i="18" s="1"/>
  <c r="BA108" i="18" s="1"/>
  <c r="AY118" i="18"/>
  <c r="AZ118" i="18" s="1"/>
  <c r="BA118" i="18" s="1"/>
  <c r="AY77" i="18"/>
  <c r="AZ77" i="18" s="1"/>
  <c r="AQ126" i="18"/>
  <c r="O126" i="18"/>
  <c r="AA126" i="18"/>
  <c r="AY78" i="18"/>
  <c r="AZ78" i="18" s="1"/>
  <c r="BA78" i="18" s="1"/>
  <c r="AY86" i="18"/>
  <c r="AZ86" i="18" s="1"/>
  <c r="BA86" i="18" s="1"/>
  <c r="AY109" i="18"/>
  <c r="AZ109" i="18" s="1"/>
  <c r="BA109" i="18" s="1"/>
  <c r="AY71" i="18"/>
  <c r="AZ71" i="18" s="1"/>
  <c r="BA71" i="18" s="1"/>
  <c r="AY74" i="18"/>
  <c r="AZ74" i="18" s="1"/>
  <c r="AY81" i="18"/>
  <c r="AZ81" i="18" s="1"/>
  <c r="BA81" i="18" s="1"/>
  <c r="G126" i="18"/>
  <c r="AY96" i="18"/>
  <c r="AZ96" i="18" s="1"/>
  <c r="BA96" i="18" s="1"/>
  <c r="AY99" i="18"/>
  <c r="AZ99" i="18" s="1"/>
  <c r="AW105" i="18"/>
  <c r="AW124" i="18"/>
  <c r="AW84" i="18"/>
  <c r="AY91" i="18"/>
  <c r="AZ91" i="18" s="1"/>
  <c r="BA91" i="18" s="1"/>
  <c r="AY104" i="18"/>
  <c r="AZ104" i="18" s="1"/>
  <c r="BA104" i="18" s="1"/>
  <c r="T126" i="18"/>
  <c r="AR126" i="18"/>
  <c r="AY117" i="18"/>
  <c r="AZ117" i="18" s="1"/>
  <c r="BA117" i="18" s="1"/>
  <c r="AX124" i="18"/>
  <c r="AY80" i="18"/>
  <c r="AZ80" i="18" s="1"/>
  <c r="BA80" i="18" s="1"/>
  <c r="AY90" i="18"/>
  <c r="AY101" i="18"/>
  <c r="AY107" i="18"/>
  <c r="AY158" i="18"/>
  <c r="AZ158" i="18" s="1"/>
  <c r="AY218" i="18"/>
  <c r="AZ218" i="18" s="1"/>
  <c r="BA218" i="18" s="1"/>
  <c r="AY223" i="18"/>
  <c r="AZ223" i="18" s="1"/>
  <c r="AY252" i="18"/>
  <c r="AZ252" i="18" s="1"/>
  <c r="BA169" i="18"/>
  <c r="BA176" i="18"/>
  <c r="BA190" i="18"/>
  <c r="AY229" i="18"/>
  <c r="AZ229" i="18" s="1"/>
  <c r="AY235" i="18"/>
  <c r="AZ235" i="18" s="1"/>
  <c r="AY254" i="18"/>
  <c r="AZ254" i="18" s="1"/>
  <c r="BA254" i="18" s="1"/>
  <c r="AY148" i="18"/>
  <c r="AZ148" i="18" s="1"/>
  <c r="BA173" i="18"/>
  <c r="AY250" i="18"/>
  <c r="AZ250" i="18" s="1"/>
  <c r="AU251" i="18"/>
  <c r="AW251" i="18" s="1"/>
  <c r="AW228" i="18"/>
  <c r="AY228" i="18" s="1"/>
  <c r="AZ228" i="18" s="1"/>
  <c r="BA228" i="18" s="1"/>
  <c r="AY151" i="18"/>
  <c r="AZ151" i="18" s="1"/>
  <c r="BA151" i="18" s="1"/>
  <c r="BA172" i="18"/>
  <c r="AY227" i="18"/>
  <c r="AZ227" i="18" s="1"/>
  <c r="BA170" i="18"/>
  <c r="AY212" i="18"/>
  <c r="AZ212" i="18" s="1"/>
  <c r="AY225" i="18"/>
  <c r="AZ225" i="18" s="1"/>
  <c r="BA225" i="18" s="1"/>
  <c r="AY247" i="18"/>
  <c r="AZ247" i="18" s="1"/>
  <c r="BA247" i="18" s="1"/>
  <c r="AX251" i="18"/>
  <c r="BA181" i="18"/>
  <c r="AY238" i="18"/>
  <c r="AZ238" i="18" s="1"/>
  <c r="Z266" i="18"/>
  <c r="AY157" i="18"/>
  <c r="AZ157" i="18" s="1"/>
  <c r="BA157" i="18" s="1"/>
  <c r="AY165" i="18"/>
  <c r="AZ165" i="18" s="1"/>
  <c r="BA165" i="18" s="1"/>
  <c r="AY211" i="18"/>
  <c r="AZ211" i="18" s="1"/>
  <c r="BA211" i="18" s="1"/>
  <c r="AY236" i="18"/>
  <c r="AZ236" i="18" s="1"/>
  <c r="BA236" i="18" s="1"/>
  <c r="AY246" i="18"/>
  <c r="AZ246" i="18" s="1"/>
  <c r="BA246" i="18" s="1"/>
  <c r="H14" i="18"/>
  <c r="L13" i="18"/>
  <c r="K48" i="18"/>
  <c r="K49" i="18" s="1"/>
  <c r="K50" i="18" s="1"/>
  <c r="K52" i="18"/>
  <c r="K53" i="18" s="1"/>
  <c r="K54" i="18" s="1"/>
  <c r="K55" i="18" s="1"/>
  <c r="K56" i="18" s="1"/>
  <c r="K57" i="18" s="1"/>
  <c r="K58" i="18" s="1"/>
  <c r="K59" i="18" s="1"/>
  <c r="K60" i="18" s="1"/>
  <c r="K61" i="18" s="1"/>
  <c r="K62" i="18" s="1"/>
  <c r="K63" i="18" s="1"/>
  <c r="K64" i="18" s="1"/>
  <c r="K66" i="18" s="1"/>
  <c r="K68" i="18" s="1"/>
  <c r="K69" i="18" s="1"/>
  <c r="K70" i="18" s="1"/>
  <c r="K71" i="18" s="1"/>
  <c r="K72" i="18" s="1"/>
  <c r="K73" i="18" s="1"/>
  <c r="K74" i="18" s="1"/>
  <c r="K75" i="18" s="1"/>
  <c r="K76" i="18" s="1"/>
  <c r="K77" i="18" s="1"/>
  <c r="K78" i="18" s="1"/>
  <c r="K79" i="18" s="1"/>
  <c r="K80" i="18" s="1"/>
  <c r="K82" i="18" s="1"/>
  <c r="K83" i="18" s="1"/>
  <c r="M66" i="18"/>
  <c r="AX39" i="18"/>
  <c r="X126" i="18"/>
  <c r="G66" i="18"/>
  <c r="AJ66" i="18"/>
  <c r="AJ68" i="18" s="1"/>
  <c r="U66" i="18"/>
  <c r="U68" i="18" s="1"/>
  <c r="AX50" i="18"/>
  <c r="AX84" i="18"/>
  <c r="R126" i="18"/>
  <c r="AJ126" i="18"/>
  <c r="J126" i="18"/>
  <c r="S126" i="18"/>
  <c r="Y126" i="18"/>
  <c r="AE126" i="18"/>
  <c r="AB66" i="18"/>
  <c r="AB68" i="18" s="1"/>
  <c r="AY58" i="18"/>
  <c r="AX64" i="18"/>
  <c r="AY65" i="18"/>
  <c r="AY123" i="18"/>
  <c r="W266" i="18"/>
  <c r="L12" i="18"/>
  <c r="AY14" i="18"/>
  <c r="U126" i="18"/>
  <c r="AY75" i="18"/>
  <c r="S266" i="18"/>
  <c r="AE266" i="18"/>
  <c r="AK266" i="18"/>
  <c r="AX147" i="18"/>
  <c r="AF266" i="18"/>
  <c r="AL266" i="18"/>
  <c r="AX105" i="18"/>
  <c r="AL126" i="18"/>
  <c r="AW147" i="18"/>
  <c r="U266" i="18"/>
  <c r="AG266" i="18"/>
  <c r="AM266" i="18"/>
  <c r="AX207" i="18"/>
  <c r="Z126" i="18"/>
  <c r="AF126" i="18"/>
  <c r="AA266" i="18"/>
  <c r="AY70" i="18"/>
  <c r="AY83" i="18"/>
  <c r="AY98" i="18"/>
  <c r="AY100" i="18"/>
  <c r="AG126" i="18"/>
  <c r="AM126" i="18"/>
  <c r="V266" i="18"/>
  <c r="AY110" i="18"/>
  <c r="AY112" i="18"/>
  <c r="Q126" i="18"/>
  <c r="W126" i="18"/>
  <c r="AC126" i="18"/>
  <c r="AI126" i="18"/>
  <c r="AO126" i="18"/>
  <c r="M126" i="18"/>
  <c r="AY156" i="18"/>
  <c r="AW207" i="18"/>
  <c r="AY120" i="18"/>
  <c r="I266" i="18"/>
  <c r="P266" i="18"/>
  <c r="AB266" i="18"/>
  <c r="AH266" i="18"/>
  <c r="AN266" i="18"/>
  <c r="AY162" i="18"/>
  <c r="AY210" i="18"/>
  <c r="AY216" i="18"/>
  <c r="AX226" i="18"/>
  <c r="R266" i="18"/>
  <c r="X266" i="18"/>
  <c r="AD266" i="18"/>
  <c r="AJ266" i="18"/>
  <c r="Q266" i="18"/>
  <c r="AO266" i="18"/>
  <c r="AY213" i="18"/>
  <c r="AY222" i="18"/>
  <c r="AW226" i="18"/>
  <c r="J266" i="18"/>
  <c r="AY233" i="18"/>
  <c r="AY242" i="18"/>
  <c r="AY230" i="18"/>
  <c r="AY239" i="18"/>
  <c r="AY248" i="18"/>
  <c r="W193" i="18" l="1"/>
  <c r="W255" i="18" s="1"/>
  <c r="H41" i="20"/>
  <c r="L39" i="20"/>
  <c r="AG193" i="18"/>
  <c r="R193" i="18"/>
  <c r="AQ193" i="18"/>
  <c r="X193" i="18"/>
  <c r="Z193" i="18"/>
  <c r="T193" i="18"/>
  <c r="AN193" i="18"/>
  <c r="AU191" i="18"/>
  <c r="AL193" i="18"/>
  <c r="AC193" i="18"/>
  <c r="AF193" i="18"/>
  <c r="AE193" i="18"/>
  <c r="Y193" i="18"/>
  <c r="Y255" i="18" s="1"/>
  <c r="AB193" i="18"/>
  <c r="AD193" i="18"/>
  <c r="Q193" i="18"/>
  <c r="S193" i="18"/>
  <c r="V193" i="18"/>
  <c r="AI193" i="18"/>
  <c r="AR193" i="18"/>
  <c r="U193" i="18"/>
  <c r="AT193" i="18"/>
  <c r="AK193" i="18"/>
  <c r="F193" i="18"/>
  <c r="F255" i="18" s="1"/>
  <c r="F264" i="18" s="1"/>
  <c r="AP193" i="18"/>
  <c r="AO193" i="18"/>
  <c r="AS193" i="18"/>
  <c r="J193" i="18"/>
  <c r="J255" i="18" s="1"/>
  <c r="J264" i="18" s="1"/>
  <c r="AA193" i="18"/>
  <c r="AA255" i="18" s="1"/>
  <c r="P193" i="18"/>
  <c r="AM193" i="18"/>
  <c r="AJ193" i="18"/>
  <c r="O193" i="18"/>
  <c r="I193" i="18"/>
  <c r="I255" i="18" s="1"/>
  <c r="I264" i="18" s="1"/>
  <c r="AY39" i="18"/>
  <c r="AX191" i="18"/>
  <c r="BA214" i="18"/>
  <c r="BA182" i="18"/>
  <c r="AY64" i="18"/>
  <c r="BA252" i="18"/>
  <c r="BA57" i="18"/>
  <c r="BA244" i="18"/>
  <c r="BA241" i="18"/>
  <c r="AY50" i="18"/>
  <c r="BA189" i="18"/>
  <c r="BA87" i="18"/>
  <c r="BA250" i="18"/>
  <c r="BA232" i="18"/>
  <c r="BA185" i="18"/>
  <c r="BA221" i="18"/>
  <c r="AY251" i="18"/>
  <c r="AZ251" i="18" s="1"/>
  <c r="BA251" i="18" s="1"/>
  <c r="BA238" i="18"/>
  <c r="BA229" i="18"/>
  <c r="BA127" i="18"/>
  <c r="BA121" i="18"/>
  <c r="BA102" i="18"/>
  <c r="BA77" i="18"/>
  <c r="BA99" i="18"/>
  <c r="BA106" i="18"/>
  <c r="BA95" i="18"/>
  <c r="BA92" i="18"/>
  <c r="BA224" i="18"/>
  <c r="BA227" i="18"/>
  <c r="BA125" i="18"/>
  <c r="AY207" i="18"/>
  <c r="AZ207" i="18" s="1"/>
  <c r="BA207" i="18" s="1"/>
  <c r="BA187" i="18"/>
  <c r="BA119" i="18"/>
  <c r="BA72" i="18"/>
  <c r="BA164" i="18"/>
  <c r="AY84" i="18"/>
  <c r="AZ84" i="18" s="1"/>
  <c r="BA84" i="18" s="1"/>
  <c r="BA74" i="18"/>
  <c r="AY105" i="18"/>
  <c r="AZ105" i="18" s="1"/>
  <c r="BA105" i="18" s="1"/>
  <c r="AZ101" i="18"/>
  <c r="BA101" i="18" s="1"/>
  <c r="AZ90" i="18"/>
  <c r="BA90" i="18" s="1"/>
  <c r="BA158" i="18"/>
  <c r="AZ107" i="18"/>
  <c r="BA107" i="18" s="1"/>
  <c r="AY124" i="18"/>
  <c r="AZ124" i="18" s="1"/>
  <c r="BA124" i="18" s="1"/>
  <c r="BA235" i="18"/>
  <c r="BA148" i="18"/>
  <c r="BA184" i="18"/>
  <c r="BA223" i="18"/>
  <c r="BA212" i="18"/>
  <c r="AZ242" i="18"/>
  <c r="BA242" i="18" s="1"/>
  <c r="BA188" i="18"/>
  <c r="AZ233" i="18"/>
  <c r="BA233" i="18" s="1"/>
  <c r="AZ210" i="18"/>
  <c r="BA210" i="18" s="1"/>
  <c r="AZ120" i="18"/>
  <c r="BA120" i="18" s="1"/>
  <c r="AZ110" i="18"/>
  <c r="BA110" i="18" s="1"/>
  <c r="AZ156" i="18"/>
  <c r="BA156" i="18" s="1"/>
  <c r="AZ100" i="18"/>
  <c r="BA100" i="18" s="1"/>
  <c r="AY147" i="18"/>
  <c r="AZ75" i="18"/>
  <c r="BA75" i="18" s="1"/>
  <c r="AW126" i="18"/>
  <c r="AZ248" i="18"/>
  <c r="BA248" i="18" s="1"/>
  <c r="AZ230" i="18"/>
  <c r="BA230" i="18" s="1"/>
  <c r="AY226" i="18"/>
  <c r="AZ98" i="18"/>
  <c r="BA98" i="18" s="1"/>
  <c r="M68" i="18"/>
  <c r="AX68" i="18" s="1"/>
  <c r="AX66" i="18"/>
  <c r="AZ222" i="18"/>
  <c r="BA222" i="18" s="1"/>
  <c r="AZ83" i="18"/>
  <c r="BA83" i="18" s="1"/>
  <c r="G68" i="18"/>
  <c r="AW66" i="18"/>
  <c r="AX126" i="18"/>
  <c r="AZ70" i="18"/>
  <c r="BA70" i="18" s="1"/>
  <c r="K86" i="18"/>
  <c r="K87" i="18" s="1"/>
  <c r="K88" i="18" s="1"/>
  <c r="K89" i="18" s="1"/>
  <c r="K90" i="18" s="1"/>
  <c r="K91" i="18" s="1"/>
  <c r="K92" i="18" s="1"/>
  <c r="K93" i="18" s="1"/>
  <c r="K94" i="18" s="1"/>
  <c r="K95" i="18" s="1"/>
  <c r="K96" i="18" s="1"/>
  <c r="K97" i="18" s="1"/>
  <c r="K98" i="18" s="1"/>
  <c r="K99" i="18" s="1"/>
  <c r="K100" i="18" s="1"/>
  <c r="K101" i="18" s="1"/>
  <c r="K102" i="18" s="1"/>
  <c r="K103" i="18" s="1"/>
  <c r="K84" i="18"/>
  <c r="AZ213" i="18"/>
  <c r="BA213" i="18" s="1"/>
  <c r="AZ239" i="18"/>
  <c r="BA239" i="18" s="1"/>
  <c r="AZ216" i="18"/>
  <c r="BA216" i="18" s="1"/>
  <c r="AZ162" i="18"/>
  <c r="BA162" i="18" s="1"/>
  <c r="BA183" i="18"/>
  <c r="AZ112" i="18"/>
  <c r="BA112" i="18" s="1"/>
  <c r="AZ123" i="18"/>
  <c r="BA123" i="18" s="1"/>
  <c r="H15" i="18"/>
  <c r="L14" i="18"/>
  <c r="H42" i="20" l="1"/>
  <c r="L41" i="20"/>
  <c r="Y264" i="18"/>
  <c r="W264" i="18"/>
  <c r="AJ255" i="18"/>
  <c r="AJ264" i="18" s="1"/>
  <c r="U255" i="18"/>
  <c r="U264" i="18" s="1"/>
  <c r="P255" i="18"/>
  <c r="P264" i="18" s="1"/>
  <c r="AM255" i="18"/>
  <c r="AM264" i="18" s="1"/>
  <c r="AL255" i="18"/>
  <c r="AL264" i="18" s="1"/>
  <c r="AR255" i="18"/>
  <c r="AR264" i="18" s="1"/>
  <c r="V255" i="18"/>
  <c r="V264" i="18" s="1"/>
  <c r="AF255" i="18"/>
  <c r="AF264" i="18" s="1"/>
  <c r="AC255" i="18"/>
  <c r="AC264" i="18" s="1"/>
  <c r="AI255" i="18"/>
  <c r="AI264" i="18" s="1"/>
  <c r="G193" i="18"/>
  <c r="AU193" i="18"/>
  <c r="AU253" i="18" s="1"/>
  <c r="AU255" i="18" s="1"/>
  <c r="AU264" i="18" s="1"/>
  <c r="AW191" i="18"/>
  <c r="AY191" i="18" s="1"/>
  <c r="AZ191" i="18" s="1"/>
  <c r="S255" i="18"/>
  <c r="S264" i="18" s="1"/>
  <c r="AN255" i="18"/>
  <c r="AN264" i="18" s="1"/>
  <c r="AS255" i="18"/>
  <c r="AS264" i="18" s="1"/>
  <c r="Q255" i="18"/>
  <c r="Q264" i="18" s="1"/>
  <c r="T255" i="18"/>
  <c r="T264" i="18" s="1"/>
  <c r="AO255" i="18"/>
  <c r="AO264" i="18" s="1"/>
  <c r="AD255" i="18"/>
  <c r="AD264" i="18" s="1"/>
  <c r="Z255" i="18"/>
  <c r="Z264" i="18" s="1"/>
  <c r="AP255" i="18"/>
  <c r="AP264" i="18" s="1"/>
  <c r="X255" i="18"/>
  <c r="X264" i="18" s="1"/>
  <c r="AB255" i="18"/>
  <c r="AB264" i="18" s="1"/>
  <c r="AQ255" i="18"/>
  <c r="AQ264" i="18" s="1"/>
  <c r="AK255" i="18"/>
  <c r="AK264" i="18" s="1"/>
  <c r="R255" i="18"/>
  <c r="R264" i="18" s="1"/>
  <c r="O255" i="18"/>
  <c r="O264" i="18" s="1"/>
  <c r="AT255" i="18"/>
  <c r="AT264" i="18" s="1"/>
  <c r="AG255" i="18"/>
  <c r="AG264" i="18" s="1"/>
  <c r="AA264" i="18"/>
  <c r="AE255" i="18"/>
  <c r="AE264" i="18" s="1"/>
  <c r="AY66" i="18"/>
  <c r="AZ226" i="18"/>
  <c r="BA226" i="18" s="1"/>
  <c r="AZ147" i="18"/>
  <c r="BA147" i="18" s="1"/>
  <c r="H16" i="18"/>
  <c r="L15" i="18"/>
  <c r="K104" i="18"/>
  <c r="K105" i="18" s="1"/>
  <c r="K107" i="18"/>
  <c r="K108" i="18" s="1"/>
  <c r="K109" i="18" s="1"/>
  <c r="K110" i="18" s="1"/>
  <c r="K111" i="18" s="1"/>
  <c r="K112" i="18" s="1"/>
  <c r="K113" i="18" s="1"/>
  <c r="AY126" i="18"/>
  <c r="M193" i="18" l="1"/>
  <c r="M255" i="18" s="1"/>
  <c r="H43" i="20"/>
  <c r="L42" i="20"/>
  <c r="G255" i="18"/>
  <c r="G264" i="18" s="1"/>
  <c r="H17" i="18"/>
  <c r="L16" i="18"/>
  <c r="K114" i="18"/>
  <c r="K115" i="18"/>
  <c r="K116" i="18" s="1"/>
  <c r="K117" i="18" s="1"/>
  <c r="K118" i="18" s="1"/>
  <c r="K119" i="18" s="1"/>
  <c r="K120" i="18" s="1"/>
  <c r="K121" i="18" s="1"/>
  <c r="K122" i="18" s="1"/>
  <c r="K123" i="18" s="1"/>
  <c r="AZ126" i="18"/>
  <c r="BA126" i="18" s="1"/>
  <c r="AX193" i="18" l="1"/>
  <c r="L43" i="20"/>
  <c r="H44" i="20"/>
  <c r="AW253" i="18"/>
  <c r="H18" i="18"/>
  <c r="L17" i="18"/>
  <c r="BA191" i="18"/>
  <c r="K124" i="18"/>
  <c r="K130" i="18" s="1"/>
  <c r="K136" i="18" s="1"/>
  <c r="K142" i="18" s="1"/>
  <c r="K125" i="18"/>
  <c r="K131" i="18" s="1"/>
  <c r="K137" i="18" s="1"/>
  <c r="K143" i="18" s="1"/>
  <c r="K129" i="18"/>
  <c r="K135" i="18" s="1"/>
  <c r="K141" i="18" s="1"/>
  <c r="H45" i="20" l="1"/>
  <c r="L44" i="20"/>
  <c r="K126" i="18"/>
  <c r="AX253" i="18"/>
  <c r="AY253" i="18" s="1"/>
  <c r="M264" i="18"/>
  <c r="H19" i="18"/>
  <c r="L18" i="18"/>
  <c r="L45" i="20" l="1"/>
  <c r="H46" i="20"/>
  <c r="AX255" i="18"/>
  <c r="K134" i="18"/>
  <c r="K140" i="18" s="1"/>
  <c r="K146" i="18" s="1"/>
  <c r="K147" i="18" s="1"/>
  <c r="K132" i="18"/>
  <c r="K138" i="18" s="1"/>
  <c r="K144" i="18" s="1"/>
  <c r="AZ253" i="18"/>
  <c r="BA253" i="18" s="1"/>
  <c r="H20" i="18"/>
  <c r="L19" i="18"/>
  <c r="H47" i="20" l="1"/>
  <c r="L46" i="20"/>
  <c r="K148" i="18"/>
  <c r="K149" i="18" s="1"/>
  <c r="K150" i="18" s="1"/>
  <c r="K151" i="18" s="1"/>
  <c r="K152" i="18" s="1"/>
  <c r="K153" i="18" s="1"/>
  <c r="K154" i="18" s="1"/>
  <c r="H21" i="18"/>
  <c r="L20" i="18"/>
  <c r="L47" i="20" l="1"/>
  <c r="H48" i="20"/>
  <c r="H52" i="20"/>
  <c r="K155" i="18"/>
  <c r="K156" i="18" s="1"/>
  <c r="K157" i="18" s="1"/>
  <c r="K158" i="18" s="1"/>
  <c r="K159" i="18" s="1"/>
  <c r="K160" i="18" s="1"/>
  <c r="K161" i="18" s="1"/>
  <c r="K162" i="18" s="1"/>
  <c r="K163" i="18" s="1"/>
  <c r="H22" i="18"/>
  <c r="L21" i="18"/>
  <c r="H53" i="20" l="1"/>
  <c r="L52" i="20"/>
  <c r="H49" i="20"/>
  <c r="L48" i="20"/>
  <c r="H23" i="18"/>
  <c r="L22" i="18"/>
  <c r="H50" i="20" l="1"/>
  <c r="L50" i="20" s="1"/>
  <c r="L55" i="20" s="1"/>
  <c r="L49" i="20"/>
  <c r="L53" i="20"/>
  <c r="H54" i="20"/>
  <c r="H24" i="18"/>
  <c r="L23" i="18"/>
  <c r="H55" i="20" l="1"/>
  <c r="H56" i="20" s="1"/>
  <c r="L54" i="20"/>
  <c r="K164" i="18"/>
  <c r="K165" i="18" s="1"/>
  <c r="K166" i="18" s="1"/>
  <c r="K167" i="18" s="1"/>
  <c r="K168" i="18" s="1"/>
  <c r="K169" i="18" s="1"/>
  <c r="K170" i="18" s="1"/>
  <c r="K171" i="18" s="1"/>
  <c r="K172" i="18" s="1"/>
  <c r="K173" i="18" s="1"/>
  <c r="H25" i="18"/>
  <c r="L24" i="18"/>
  <c r="H57" i="20" l="1"/>
  <c r="H59" i="20" s="1"/>
  <c r="L59" i="20" s="1"/>
  <c r="L56" i="20"/>
  <c r="K175" i="18"/>
  <c r="K176" i="18" s="1"/>
  <c r="K178" i="18" s="1"/>
  <c r="K180" i="18" s="1"/>
  <c r="K181" i="18" s="1"/>
  <c r="K182" i="18" s="1"/>
  <c r="K183" i="18" s="1"/>
  <c r="K184" i="18" s="1"/>
  <c r="K185" i="18" s="1"/>
  <c r="K186" i="18" s="1"/>
  <c r="K187" i="18" s="1"/>
  <c r="K188" i="18" s="1"/>
  <c r="K189" i="18" s="1"/>
  <c r="K191" i="18" s="1"/>
  <c r="K174" i="18"/>
  <c r="H26" i="18"/>
  <c r="L25" i="18"/>
  <c r="L57" i="20" l="1"/>
  <c r="H58" i="20"/>
  <c r="K193" i="18"/>
  <c r="H27" i="18"/>
  <c r="L26" i="18"/>
  <c r="H60" i="20" l="1"/>
  <c r="L58" i="20"/>
  <c r="K207" i="18"/>
  <c r="K209" i="18"/>
  <c r="K210" i="18" s="1"/>
  <c r="K211" i="18" s="1"/>
  <c r="K212" i="18" s="1"/>
  <c r="K213" i="18" s="1"/>
  <c r="K214" i="18" s="1"/>
  <c r="K215" i="18" s="1"/>
  <c r="K216" i="18" s="1"/>
  <c r="K217" i="18" s="1"/>
  <c r="K218" i="18" s="1"/>
  <c r="K219" i="18" s="1"/>
  <c r="K220" i="18" s="1"/>
  <c r="K221" i="18" s="1"/>
  <c r="K222" i="18" s="1"/>
  <c r="K223" i="18" s="1"/>
  <c r="K224" i="18" s="1"/>
  <c r="K225" i="18" s="1"/>
  <c r="K226" i="18" s="1"/>
  <c r="K228" i="18" s="1"/>
  <c r="K229" i="18" s="1"/>
  <c r="K230" i="18" s="1"/>
  <c r="K231" i="18" s="1"/>
  <c r="K232" i="18" s="1"/>
  <c r="K233" i="18" s="1"/>
  <c r="K234" i="18" s="1"/>
  <c r="K235" i="18" s="1"/>
  <c r="K236" i="18" s="1"/>
  <c r="K237" i="18" s="1"/>
  <c r="K238" i="18" s="1"/>
  <c r="K239" i="18" s="1"/>
  <c r="K240" i="18" s="1"/>
  <c r="K241" i="18" s="1"/>
  <c r="K242" i="18" s="1"/>
  <c r="K243" i="18" s="1"/>
  <c r="K244" i="18" s="1"/>
  <c r="K245" i="18" s="1"/>
  <c r="K246" i="18" s="1"/>
  <c r="K247" i="18" s="1"/>
  <c r="K248" i="18" s="1"/>
  <c r="K249" i="18" s="1"/>
  <c r="K250" i="18" s="1"/>
  <c r="H28" i="18"/>
  <c r="L27" i="18"/>
  <c r="H61" i="20" l="1"/>
  <c r="L60" i="20"/>
  <c r="K251" i="18"/>
  <c r="K253" i="18" s="1"/>
  <c r="K264" i="18" s="1"/>
  <c r="H29" i="18"/>
  <c r="L28" i="18"/>
  <c r="L61" i="20" l="1"/>
  <c r="H62" i="20"/>
  <c r="H30" i="18"/>
  <c r="L29" i="18"/>
  <c r="H63" i="20" l="1"/>
  <c r="L62" i="20"/>
  <c r="H31" i="18"/>
  <c r="L30" i="18"/>
  <c r="H64" i="20" l="1"/>
  <c r="L63" i="20"/>
  <c r="H32" i="18"/>
  <c r="L31" i="18"/>
  <c r="H65" i="20" l="1"/>
  <c r="L64" i="20"/>
  <c r="H33" i="18"/>
  <c r="L32" i="18"/>
  <c r="L65" i="20" l="1"/>
  <c r="H67" i="20"/>
  <c r="H34" i="18"/>
  <c r="L33" i="18"/>
  <c r="L67" i="20" l="1"/>
  <c r="L69" i="20" s="1"/>
  <c r="H69" i="20"/>
  <c r="H70" i="20" s="1"/>
  <c r="H35" i="18"/>
  <c r="L34" i="18"/>
  <c r="H71" i="20" l="1"/>
  <c r="L70" i="20"/>
  <c r="H36" i="18"/>
  <c r="L35" i="18"/>
  <c r="L71" i="20" l="1"/>
  <c r="H72" i="20"/>
  <c r="H37" i="18"/>
  <c r="L36" i="18"/>
  <c r="H73" i="20" l="1"/>
  <c r="L72" i="20"/>
  <c r="H38" i="18"/>
  <c r="L37" i="18"/>
  <c r="H74" i="20" l="1"/>
  <c r="L73" i="20"/>
  <c r="H39" i="18"/>
  <c r="L38" i="18"/>
  <c r="L74" i="20" l="1"/>
  <c r="H75" i="20"/>
  <c r="H41" i="18"/>
  <c r="L39" i="18"/>
  <c r="H76" i="20" l="1"/>
  <c r="L75" i="20"/>
  <c r="H42" i="18"/>
  <c r="L41" i="18"/>
  <c r="H77" i="20" l="1"/>
  <c r="L76" i="20"/>
  <c r="H43" i="18"/>
  <c r="L42" i="18"/>
  <c r="H78" i="20" l="1"/>
  <c r="L77" i="20"/>
  <c r="H44" i="18"/>
  <c r="L43" i="18"/>
  <c r="H79" i="20" l="1"/>
  <c r="L78" i="20"/>
  <c r="H45" i="18"/>
  <c r="L44" i="18"/>
  <c r="H80" i="20" l="1"/>
  <c r="L79" i="20"/>
  <c r="H46" i="18"/>
  <c r="L45" i="18"/>
  <c r="L80" i="20" l="1"/>
  <c r="H81" i="20"/>
  <c r="H47" i="18"/>
  <c r="L46" i="18"/>
  <c r="L81" i="20" l="1"/>
  <c r="H83" i="20"/>
  <c r="H52" i="18"/>
  <c r="H48" i="18"/>
  <c r="L47" i="18"/>
  <c r="H84" i="20" l="1"/>
  <c r="L83" i="20"/>
  <c r="H49" i="18"/>
  <c r="L48" i="18"/>
  <c r="H53" i="18"/>
  <c r="L52" i="18"/>
  <c r="H87" i="20" l="1"/>
  <c r="H85" i="20"/>
  <c r="L85" i="20" s="1"/>
  <c r="L84" i="20"/>
  <c r="H54" i="18"/>
  <c r="L53" i="18"/>
  <c r="H50" i="18"/>
  <c r="L50" i="18" s="1"/>
  <c r="L55" i="18" s="1"/>
  <c r="L49" i="18"/>
  <c r="L87" i="20" l="1"/>
  <c r="H88" i="20"/>
  <c r="H55" i="18"/>
  <c r="H56" i="18" s="1"/>
  <c r="L54" i="18"/>
  <c r="L88" i="20" l="1"/>
  <c r="H89" i="20"/>
  <c r="H57" i="18"/>
  <c r="L56" i="18"/>
  <c r="H90" i="20" l="1"/>
  <c r="L89" i="20"/>
  <c r="L57" i="18"/>
  <c r="H58" i="18"/>
  <c r="L90" i="20" l="1"/>
  <c r="H91" i="20"/>
  <c r="L58" i="18"/>
  <c r="H59" i="18"/>
  <c r="L91" i="20" l="1"/>
  <c r="H92" i="20"/>
  <c r="L59" i="18"/>
  <c r="H60" i="18"/>
  <c r="H93" i="20" l="1"/>
  <c r="L92" i="20"/>
  <c r="H61" i="18"/>
  <c r="L60" i="18"/>
  <c r="H94" i="20" l="1"/>
  <c r="L93" i="20"/>
  <c r="H62" i="18"/>
  <c r="L61" i="18"/>
  <c r="O147" i="17"/>
  <c r="P147" i="17"/>
  <c r="Q147" i="17"/>
  <c r="R147" i="17"/>
  <c r="S147" i="17"/>
  <c r="T147" i="17"/>
  <c r="U147" i="17"/>
  <c r="V147" i="17"/>
  <c r="W147" i="17"/>
  <c r="X147" i="17"/>
  <c r="Y147" i="17"/>
  <c r="Z147" i="17"/>
  <c r="AA147" i="17"/>
  <c r="AB147" i="17"/>
  <c r="AC147" i="17"/>
  <c r="AD147" i="17"/>
  <c r="AE147" i="17"/>
  <c r="AF147" i="17"/>
  <c r="AG147" i="17"/>
  <c r="AH147" i="17"/>
  <c r="AI147" i="17"/>
  <c r="AJ147" i="17"/>
  <c r="AK147" i="17"/>
  <c r="AM147" i="17"/>
  <c r="AN147" i="17"/>
  <c r="AO147" i="17"/>
  <c r="AP147" i="17"/>
  <c r="AQ147" i="17"/>
  <c r="AR147" i="17"/>
  <c r="N147" i="17"/>
  <c r="J147" i="17"/>
  <c r="I147" i="17"/>
  <c r="G147" i="17"/>
  <c r="F147" i="17"/>
  <c r="H95" i="20" l="1"/>
  <c r="L94" i="20"/>
  <c r="AX147" i="17"/>
  <c r="H63" i="18"/>
  <c r="L62" i="18"/>
  <c r="H96" i="20" l="1"/>
  <c r="L95" i="20"/>
  <c r="H64" i="18"/>
  <c r="L63" i="18"/>
  <c r="L96" i="20" l="1"/>
  <c r="H97" i="20"/>
  <c r="L64" i="18"/>
  <c r="H66" i="18"/>
  <c r="H98" i="20" l="1"/>
  <c r="L97" i="20"/>
  <c r="L66" i="18"/>
  <c r="L68" i="18" s="1"/>
  <c r="H68" i="18"/>
  <c r="H69" i="18" s="1"/>
  <c r="N105" i="17"/>
  <c r="O105" i="17"/>
  <c r="P105" i="17"/>
  <c r="Q105" i="17"/>
  <c r="R105" i="17"/>
  <c r="S105" i="17"/>
  <c r="T105" i="17"/>
  <c r="G84" i="17"/>
  <c r="G105" i="17"/>
  <c r="G124" i="17"/>
  <c r="H99" i="20" l="1"/>
  <c r="L98" i="20"/>
  <c r="H70" i="18"/>
  <c r="L69" i="18"/>
  <c r="F159" i="17"/>
  <c r="F124" i="17"/>
  <c r="F84" i="17"/>
  <c r="G126" i="17"/>
  <c r="G128" i="17" s="1"/>
  <c r="L99" i="20" l="1"/>
  <c r="H100" i="20"/>
  <c r="L70" i="18"/>
  <c r="H71" i="18"/>
  <c r="AX118" i="17"/>
  <c r="AW118" i="17"/>
  <c r="AF105" i="17"/>
  <c r="H101" i="20" l="1"/>
  <c r="L100" i="20"/>
  <c r="H72" i="18"/>
  <c r="L71" i="18"/>
  <c r="AY118" i="17"/>
  <c r="AZ118" i="17" s="1"/>
  <c r="BA118" i="17" s="1"/>
  <c r="H102" i="20" l="1"/>
  <c r="L101" i="20"/>
  <c r="L72" i="18"/>
  <c r="H73" i="18"/>
  <c r="AF84" i="17"/>
  <c r="H103" i="20" l="1"/>
  <c r="L102" i="20"/>
  <c r="L73" i="18"/>
  <c r="H74" i="18"/>
  <c r="AW117" i="17"/>
  <c r="AX117" i="17"/>
  <c r="AW119" i="17"/>
  <c r="AX119" i="17"/>
  <c r="AW120" i="17"/>
  <c r="AX120" i="17"/>
  <c r="AW121" i="17"/>
  <c r="AX121" i="17"/>
  <c r="AW122" i="17"/>
  <c r="AX122" i="17"/>
  <c r="AW123" i="17"/>
  <c r="AX123" i="17"/>
  <c r="AW125" i="17"/>
  <c r="AX125" i="17"/>
  <c r="AW127" i="17"/>
  <c r="AX127" i="17"/>
  <c r="H104" i="20" l="1"/>
  <c r="L103" i="20"/>
  <c r="H75" i="18"/>
  <c r="L74" i="18"/>
  <c r="AY117" i="17"/>
  <c r="AZ117" i="17" s="1"/>
  <c r="BA117" i="17" s="1"/>
  <c r="AY123" i="17"/>
  <c r="AZ123" i="17" s="1"/>
  <c r="AY125" i="17"/>
  <c r="AZ125" i="17" s="1"/>
  <c r="BA125" i="17" s="1"/>
  <c r="AY121" i="17"/>
  <c r="AZ121" i="17" s="1"/>
  <c r="BA121" i="17" s="1"/>
  <c r="AY127" i="17"/>
  <c r="AZ127" i="17" s="1"/>
  <c r="BA127" i="17" s="1"/>
  <c r="AY119" i="17"/>
  <c r="AZ119" i="17" s="1"/>
  <c r="BA119" i="17" s="1"/>
  <c r="AY120" i="17"/>
  <c r="AZ120" i="17" s="1"/>
  <c r="BA120" i="17" s="1"/>
  <c r="AY122" i="17"/>
  <c r="AZ122" i="17" s="1"/>
  <c r="BA122" i="17" s="1"/>
  <c r="H108" i="20" l="1"/>
  <c r="H105" i="20"/>
  <c r="L104" i="20"/>
  <c r="L75" i="18"/>
  <c r="H76" i="18"/>
  <c r="BA123" i="17"/>
  <c r="AW101" i="17"/>
  <c r="AX101" i="17"/>
  <c r="AW102" i="17"/>
  <c r="AX102" i="17"/>
  <c r="AW103" i="17"/>
  <c r="AX103" i="17"/>
  <c r="AW104" i="17"/>
  <c r="AX104" i="17"/>
  <c r="H106" i="20" l="1"/>
  <c r="L106" i="20" s="1"/>
  <c r="L105" i="20"/>
  <c r="H109" i="20"/>
  <c r="L108" i="20"/>
  <c r="H77" i="18"/>
  <c r="L76" i="18"/>
  <c r="AY101" i="17"/>
  <c r="AZ101" i="17" s="1"/>
  <c r="BA101" i="17" s="1"/>
  <c r="AY102" i="17"/>
  <c r="AZ102" i="17" s="1"/>
  <c r="BA102" i="17" s="1"/>
  <c r="AY103" i="17"/>
  <c r="AZ103" i="17" s="1"/>
  <c r="BA103" i="17" s="1"/>
  <c r="AY104" i="17"/>
  <c r="AZ104" i="17" s="1"/>
  <c r="L109" i="20" l="1"/>
  <c r="H110" i="20"/>
  <c r="H78" i="18"/>
  <c r="L77" i="18"/>
  <c r="BA104" i="17"/>
  <c r="AW89" i="17"/>
  <c r="AX89" i="17"/>
  <c r="AW90" i="17"/>
  <c r="AX90" i="17"/>
  <c r="AW91" i="17"/>
  <c r="AX91" i="17"/>
  <c r="AW73" i="17"/>
  <c r="AX73" i="17"/>
  <c r="AW74" i="17"/>
  <c r="AX74" i="17"/>
  <c r="AW75" i="17"/>
  <c r="AX75" i="17"/>
  <c r="AW76" i="17"/>
  <c r="AX76" i="17"/>
  <c r="AW77" i="17"/>
  <c r="AX77" i="17"/>
  <c r="AW78" i="17"/>
  <c r="AX78" i="17"/>
  <c r="AW79" i="17"/>
  <c r="AX79" i="17"/>
  <c r="AW80" i="17"/>
  <c r="AX80" i="17"/>
  <c r="AW81" i="17"/>
  <c r="AX81" i="17"/>
  <c r="AW82" i="17"/>
  <c r="AX82" i="17"/>
  <c r="AW62" i="13"/>
  <c r="AX62" i="13"/>
  <c r="AW63" i="13"/>
  <c r="AX63" i="13"/>
  <c r="AX49" i="13"/>
  <c r="AW49" i="13"/>
  <c r="AW16" i="13"/>
  <c r="AX16" i="13"/>
  <c r="AW17" i="13"/>
  <c r="AX17" i="13"/>
  <c r="AW18" i="13"/>
  <c r="AX18" i="13"/>
  <c r="AW19" i="13"/>
  <c r="AX19" i="13"/>
  <c r="AW20" i="13"/>
  <c r="AX20" i="13"/>
  <c r="AW21" i="13"/>
  <c r="AX21" i="13"/>
  <c r="AW22" i="13"/>
  <c r="AX22" i="13"/>
  <c r="AY20" i="13" l="1"/>
  <c r="AY63" i="13"/>
  <c r="AZ63" i="13" s="1"/>
  <c r="BA63" i="13" s="1"/>
  <c r="AY17" i="13"/>
  <c r="AY19" i="13"/>
  <c r="AY21" i="13"/>
  <c r="AY62" i="13"/>
  <c r="AZ62" i="13" s="1"/>
  <c r="BA62" i="13" s="1"/>
  <c r="H111" i="20"/>
  <c r="L110" i="20"/>
  <c r="AY16" i="13"/>
  <c r="AY18" i="13"/>
  <c r="AY22" i="13"/>
  <c r="L78" i="18"/>
  <c r="H79" i="18"/>
  <c r="AY80" i="17"/>
  <c r="AY89" i="17"/>
  <c r="AZ89" i="17" s="1"/>
  <c r="AY74" i="17"/>
  <c r="AZ74" i="17" s="1"/>
  <c r="AY79" i="17"/>
  <c r="AZ79" i="17" s="1"/>
  <c r="BA79" i="17" s="1"/>
  <c r="AY73" i="17"/>
  <c r="AZ73" i="17" s="1"/>
  <c r="AY77" i="17"/>
  <c r="AZ77" i="17" s="1"/>
  <c r="AY91" i="17"/>
  <c r="AZ91" i="17" s="1"/>
  <c r="AY76" i="17"/>
  <c r="AZ76" i="17" s="1"/>
  <c r="AY78" i="17"/>
  <c r="AZ78" i="17" s="1"/>
  <c r="BA78" i="17" s="1"/>
  <c r="AY90" i="17"/>
  <c r="AZ90" i="17" s="1"/>
  <c r="AY75" i="17"/>
  <c r="AZ75" i="17" s="1"/>
  <c r="AY82" i="17"/>
  <c r="AZ82" i="17" s="1"/>
  <c r="BA82" i="17" s="1"/>
  <c r="AY81" i="17"/>
  <c r="AZ81" i="17" s="1"/>
  <c r="BA81" i="17" s="1"/>
  <c r="L111" i="20" l="1"/>
  <c r="H112" i="20"/>
  <c r="H80" i="18"/>
  <c r="L79" i="18"/>
  <c r="BA74" i="17"/>
  <c r="AZ80" i="17"/>
  <c r="BA80" i="17" s="1"/>
  <c r="BA89" i="17"/>
  <c r="BA73" i="17"/>
  <c r="BA77" i="17"/>
  <c r="BA91" i="17"/>
  <c r="BA90" i="17"/>
  <c r="BA76" i="17"/>
  <c r="BA75" i="17"/>
  <c r="H113" i="20" l="1"/>
  <c r="L112" i="20"/>
  <c r="L80" i="18"/>
  <c r="H82" i="18"/>
  <c r="I105" i="17"/>
  <c r="J105" i="17"/>
  <c r="H114" i="20" l="1"/>
  <c r="L113" i="20"/>
  <c r="L82" i="18"/>
  <c r="H83" i="18"/>
  <c r="AX88" i="17"/>
  <c r="AW88" i="17"/>
  <c r="AX99" i="17"/>
  <c r="AW99" i="17"/>
  <c r="AX98" i="17"/>
  <c r="AW98" i="17"/>
  <c r="AX97" i="17"/>
  <c r="AW97" i="17"/>
  <c r="AX96" i="17"/>
  <c r="AW96" i="17"/>
  <c r="AX95" i="17"/>
  <c r="AW95" i="17"/>
  <c r="H115" i="20" l="1"/>
  <c r="L115" i="20" s="1"/>
  <c r="H116" i="20"/>
  <c r="L114" i="20"/>
  <c r="H86" i="18"/>
  <c r="H84" i="18"/>
  <c r="L84" i="18" s="1"/>
  <c r="L83" i="18"/>
  <c r="AY96" i="17"/>
  <c r="AZ96" i="17" s="1"/>
  <c r="BA96" i="17" s="1"/>
  <c r="AY97" i="17"/>
  <c r="AZ97" i="17" s="1"/>
  <c r="BA97" i="17" s="1"/>
  <c r="AY98" i="17"/>
  <c r="AZ98" i="17" s="1"/>
  <c r="BA98" i="17" s="1"/>
  <c r="AY95" i="17"/>
  <c r="AZ95" i="17" s="1"/>
  <c r="BA95" i="17" s="1"/>
  <c r="AY99" i="17"/>
  <c r="AZ99" i="17" s="1"/>
  <c r="BA99" i="17" s="1"/>
  <c r="AY88" i="17"/>
  <c r="AZ88" i="17" s="1"/>
  <c r="BA88" i="17" s="1"/>
  <c r="L116" i="20" l="1"/>
  <c r="H117" i="20"/>
  <c r="L86" i="18"/>
  <c r="H87" i="18"/>
  <c r="AU84" i="17"/>
  <c r="AT84" i="17"/>
  <c r="AS84" i="17"/>
  <c r="AR84" i="17"/>
  <c r="AQ84" i="17"/>
  <c r="AP84" i="17"/>
  <c r="AO84" i="17"/>
  <c r="AN84" i="17"/>
  <c r="AM84" i="17"/>
  <c r="AL84" i="17"/>
  <c r="AK84" i="17"/>
  <c r="AJ84" i="17"/>
  <c r="AI84" i="17"/>
  <c r="AH84" i="17"/>
  <c r="AG84" i="17"/>
  <c r="AE84" i="17"/>
  <c r="AD84" i="17"/>
  <c r="AC84" i="17"/>
  <c r="AB84" i="17"/>
  <c r="AA84" i="17"/>
  <c r="Z84" i="17"/>
  <c r="Y84" i="17"/>
  <c r="X84" i="17"/>
  <c r="W84" i="17"/>
  <c r="V84" i="17"/>
  <c r="U84" i="17"/>
  <c r="T84" i="17"/>
  <c r="S84" i="17"/>
  <c r="R84" i="17"/>
  <c r="Q84" i="17"/>
  <c r="P84" i="17"/>
  <c r="O84" i="17"/>
  <c r="N84" i="17"/>
  <c r="AX71" i="17"/>
  <c r="AW71" i="17"/>
  <c r="AX70" i="17"/>
  <c r="AW70" i="17"/>
  <c r="AX72" i="17"/>
  <c r="AW72" i="17"/>
  <c r="AW108" i="17"/>
  <c r="AX108" i="17"/>
  <c r="AW109" i="17"/>
  <c r="AX109" i="17"/>
  <c r="AW110" i="17"/>
  <c r="AX110" i="17"/>
  <c r="AW111" i="17"/>
  <c r="AX111" i="17"/>
  <c r="AW112" i="17"/>
  <c r="AX112" i="17"/>
  <c r="AX65" i="17"/>
  <c r="AW65" i="17"/>
  <c r="AU64" i="17"/>
  <c r="AT64" i="17"/>
  <c r="AS64" i="17"/>
  <c r="AR64" i="17"/>
  <c r="AQ64" i="17"/>
  <c r="AP64" i="17"/>
  <c r="AO64" i="17"/>
  <c r="AN64" i="17"/>
  <c r="AM64" i="17"/>
  <c r="AL64" i="17"/>
  <c r="AK64" i="17"/>
  <c r="AJ64" i="17"/>
  <c r="AI64" i="17"/>
  <c r="AH64" i="17"/>
  <c r="AG64" i="17"/>
  <c r="AF64" i="17"/>
  <c r="AE64" i="17"/>
  <c r="AD64" i="17"/>
  <c r="AC64" i="17"/>
  <c r="AB64" i="17"/>
  <c r="AA64" i="17"/>
  <c r="Z64" i="17"/>
  <c r="Y64" i="17"/>
  <c r="X64" i="17"/>
  <c r="W64" i="17"/>
  <c r="V64" i="17"/>
  <c r="U64" i="17"/>
  <c r="T64" i="17"/>
  <c r="S64" i="17"/>
  <c r="R64" i="17"/>
  <c r="Q64" i="17"/>
  <c r="P64" i="17"/>
  <c r="O64" i="17"/>
  <c r="N64" i="17"/>
  <c r="J64" i="17"/>
  <c r="I64" i="17"/>
  <c r="G64" i="17"/>
  <c r="F64" i="17"/>
  <c r="AX63" i="17"/>
  <c r="AW63" i="17"/>
  <c r="AX62" i="17"/>
  <c r="AW62" i="17"/>
  <c r="AX61" i="17"/>
  <c r="AW61" i="17"/>
  <c r="AX60" i="17"/>
  <c r="AW60" i="17"/>
  <c r="AX59" i="17"/>
  <c r="AW59" i="17"/>
  <c r="AX58" i="17"/>
  <c r="AW58" i="17"/>
  <c r="AX57" i="17"/>
  <c r="AW57" i="17"/>
  <c r="AX56" i="17"/>
  <c r="AW56" i="17"/>
  <c r="AX55" i="17"/>
  <c r="AW55" i="17"/>
  <c r="AX54" i="17"/>
  <c r="AW54" i="17"/>
  <c r="AX53" i="17"/>
  <c r="AW53" i="17"/>
  <c r="AX52" i="17"/>
  <c r="AW52" i="17"/>
  <c r="AX51" i="17"/>
  <c r="AW51" i="17"/>
  <c r="L51" i="17"/>
  <c r="AU50" i="17"/>
  <c r="AT50" i="17"/>
  <c r="AS50" i="17"/>
  <c r="AR50" i="17"/>
  <c r="AQ50" i="17"/>
  <c r="AP50" i="17"/>
  <c r="AO50" i="17"/>
  <c r="AN50" i="17"/>
  <c r="AM50" i="17"/>
  <c r="AL50" i="17"/>
  <c r="AK50" i="17"/>
  <c r="AJ50" i="17"/>
  <c r="AI50" i="17"/>
  <c r="AH50" i="17"/>
  <c r="AG50" i="17"/>
  <c r="AF50" i="17"/>
  <c r="AE50" i="17"/>
  <c r="AD50" i="17"/>
  <c r="AC50" i="17"/>
  <c r="AB50" i="17"/>
  <c r="AA50" i="17"/>
  <c r="Z50" i="17"/>
  <c r="Y50" i="17"/>
  <c r="X50" i="17"/>
  <c r="W50" i="17"/>
  <c r="V50" i="17"/>
  <c r="U50" i="17"/>
  <c r="T50" i="17"/>
  <c r="S50" i="17"/>
  <c r="R50" i="17"/>
  <c r="Q50" i="17"/>
  <c r="P50" i="17"/>
  <c r="O50" i="17"/>
  <c r="N50" i="17"/>
  <c r="J50" i="17"/>
  <c r="I50" i="17"/>
  <c r="G50" i="17"/>
  <c r="F50" i="17"/>
  <c r="AX49" i="17"/>
  <c r="AW49" i="17"/>
  <c r="AX48" i="17"/>
  <c r="AW48" i="17"/>
  <c r="AX47" i="17"/>
  <c r="AW47" i="17"/>
  <c r="AX46" i="17"/>
  <c r="AW46" i="17"/>
  <c r="AX45" i="17"/>
  <c r="AW45" i="17"/>
  <c r="AX44" i="17"/>
  <c r="AW44" i="17"/>
  <c r="AX43" i="17"/>
  <c r="AW43" i="17"/>
  <c r="AX42" i="17"/>
  <c r="AW42" i="17"/>
  <c r="AX41" i="17"/>
  <c r="AW41" i="17"/>
  <c r="AX40" i="17"/>
  <c r="AW40" i="17"/>
  <c r="L40" i="17"/>
  <c r="AU39" i="17"/>
  <c r="AT39" i="17"/>
  <c r="AS39" i="17"/>
  <c r="AR39" i="17"/>
  <c r="AQ39" i="17"/>
  <c r="AP39" i="17"/>
  <c r="AO39" i="17"/>
  <c r="AN39" i="17"/>
  <c r="AM39" i="17"/>
  <c r="AL39" i="17"/>
  <c r="AK39" i="17"/>
  <c r="AJ39" i="17"/>
  <c r="AI39" i="17"/>
  <c r="AH39" i="17"/>
  <c r="AG39" i="17"/>
  <c r="AF39" i="17"/>
  <c r="AE39" i="17"/>
  <c r="AD39" i="17"/>
  <c r="AC39" i="17"/>
  <c r="AB39" i="17"/>
  <c r="AA39" i="17"/>
  <c r="Z39" i="17"/>
  <c r="Y39" i="17"/>
  <c r="X39" i="17"/>
  <c r="W39" i="17"/>
  <c r="V39" i="17"/>
  <c r="U39" i="17"/>
  <c r="T39" i="17"/>
  <c r="S39" i="17"/>
  <c r="R39" i="17"/>
  <c r="Q39" i="17"/>
  <c r="P39" i="17"/>
  <c r="O39" i="17"/>
  <c r="N39" i="17"/>
  <c r="J39" i="17"/>
  <c r="I39" i="17"/>
  <c r="G39" i="17"/>
  <c r="F39" i="17"/>
  <c r="AX38" i="17"/>
  <c r="AW38" i="17"/>
  <c r="AX37" i="17"/>
  <c r="AW37" i="17"/>
  <c r="AX36" i="17"/>
  <c r="AW36" i="17"/>
  <c r="AX35" i="17"/>
  <c r="AW35" i="17"/>
  <c r="AX34" i="17"/>
  <c r="AW34" i="17"/>
  <c r="AX33" i="17"/>
  <c r="AW33" i="17"/>
  <c r="AX32" i="17"/>
  <c r="AW32" i="17"/>
  <c r="AX31" i="17"/>
  <c r="AW31" i="17"/>
  <c r="AX30" i="17"/>
  <c r="AW30" i="17"/>
  <c r="AX29" i="17"/>
  <c r="AW29" i="17"/>
  <c r="AX28" i="17"/>
  <c r="AW28" i="17"/>
  <c r="AX27" i="17"/>
  <c r="AW27" i="17"/>
  <c r="AX26" i="17"/>
  <c r="AW26" i="17"/>
  <c r="AX25" i="17"/>
  <c r="AW25" i="17"/>
  <c r="AX24" i="17"/>
  <c r="AW24" i="17"/>
  <c r="AX23" i="17"/>
  <c r="AW23" i="17"/>
  <c r="AX22" i="17"/>
  <c r="AW22" i="17"/>
  <c r="AX21" i="17"/>
  <c r="AW21" i="17"/>
  <c r="AX20" i="17"/>
  <c r="AW20" i="17"/>
  <c r="AX19" i="17"/>
  <c r="AW19" i="17"/>
  <c r="AX18" i="17"/>
  <c r="AW18" i="17"/>
  <c r="AX16" i="17"/>
  <c r="AW16" i="17"/>
  <c r="AX15" i="17"/>
  <c r="AW15" i="17"/>
  <c r="BA14" i="17"/>
  <c r="AX14" i="17"/>
  <c r="AW14" i="17"/>
  <c r="AX13" i="17"/>
  <c r="AW13" i="17"/>
  <c r="AX12" i="17"/>
  <c r="AW12" i="17"/>
  <c r="K12" i="17"/>
  <c r="K13" i="17" s="1"/>
  <c r="K14" i="17" s="1"/>
  <c r="K15" i="17" s="1"/>
  <c r="K16" i="17" s="1"/>
  <c r="K17" i="17" s="1"/>
  <c r="K18" i="17" s="1"/>
  <c r="K19" i="17" s="1"/>
  <c r="K20" i="17" s="1"/>
  <c r="K21" i="17" s="1"/>
  <c r="K22" i="17" s="1"/>
  <c r="K23" i="17" s="1"/>
  <c r="K24" i="17" s="1"/>
  <c r="K25" i="17" s="1"/>
  <c r="K26" i="17" s="1"/>
  <c r="K27" i="17" s="1"/>
  <c r="K28" i="17" s="1"/>
  <c r="K29" i="17" s="1"/>
  <c r="K30" i="17" s="1"/>
  <c r="K31" i="17" s="1"/>
  <c r="K32" i="17" s="1"/>
  <c r="K33" i="17" s="1"/>
  <c r="K34" i="17" s="1"/>
  <c r="K35" i="17" s="1"/>
  <c r="K36" i="17" s="1"/>
  <c r="K37" i="17" s="1"/>
  <c r="K38" i="17" s="1"/>
  <c r="K39" i="17" s="1"/>
  <c r="K41" i="17" s="1"/>
  <c r="K42" i="17" s="1"/>
  <c r="K43" i="17" s="1"/>
  <c r="K44" i="17" s="1"/>
  <c r="K45" i="17" s="1"/>
  <c r="K46" i="17" s="1"/>
  <c r="K47" i="17" s="1"/>
  <c r="H12" i="17"/>
  <c r="L11" i="17"/>
  <c r="H118" i="20" l="1"/>
  <c r="L117" i="20"/>
  <c r="H88" i="18"/>
  <c r="L87" i="18"/>
  <c r="AY108" i="17"/>
  <c r="AZ108" i="17" s="1"/>
  <c r="AY16" i="17"/>
  <c r="AY19" i="17"/>
  <c r="AY22" i="17"/>
  <c r="AY25" i="17"/>
  <c r="AY28" i="17"/>
  <c r="AY31" i="17"/>
  <c r="AY34" i="17"/>
  <c r="AY37" i="17"/>
  <c r="AY70" i="17"/>
  <c r="AZ70" i="17" s="1"/>
  <c r="AY12" i="17"/>
  <c r="T66" i="17"/>
  <c r="T68" i="17" s="1"/>
  <c r="Z66" i="17"/>
  <c r="Z68" i="17" s="1"/>
  <c r="AF66" i="17"/>
  <c r="AF68" i="17" s="1"/>
  <c r="AL66" i="17"/>
  <c r="AL68" i="17" s="1"/>
  <c r="AR66" i="17"/>
  <c r="AR68" i="17" s="1"/>
  <c r="AY110" i="17"/>
  <c r="AZ110" i="17" s="1"/>
  <c r="AY109" i="17"/>
  <c r="AZ109" i="17" s="1"/>
  <c r="BA109" i="17" s="1"/>
  <c r="AY15" i="17"/>
  <c r="AY18" i="17"/>
  <c r="AY21" i="17"/>
  <c r="AY24" i="17"/>
  <c r="AY27" i="17"/>
  <c r="AY30" i="17"/>
  <c r="AY33" i="17"/>
  <c r="AY36" i="17"/>
  <c r="AY53" i="17"/>
  <c r="AY56" i="17"/>
  <c r="AY59" i="17"/>
  <c r="AY51" i="17"/>
  <c r="AY54" i="17"/>
  <c r="AY57" i="17"/>
  <c r="AZ57" i="17" s="1"/>
  <c r="BA57" i="17" s="1"/>
  <c r="AY60" i="17"/>
  <c r="AY72" i="17"/>
  <c r="AZ72" i="17" s="1"/>
  <c r="BA72" i="17" s="1"/>
  <c r="AY17" i="17"/>
  <c r="AY20" i="17"/>
  <c r="AY23" i="17"/>
  <c r="AY26" i="17"/>
  <c r="AY29" i="17"/>
  <c r="AY32" i="17"/>
  <c r="AY35" i="17"/>
  <c r="AY38" i="17"/>
  <c r="AY52" i="17"/>
  <c r="AY55" i="17"/>
  <c r="AY58" i="17"/>
  <c r="AY71" i="17"/>
  <c r="AZ71" i="17" s="1"/>
  <c r="BA71" i="17" s="1"/>
  <c r="AY111" i="17"/>
  <c r="AZ111" i="17" s="1"/>
  <c r="AY112" i="17"/>
  <c r="AZ112" i="17" s="1"/>
  <c r="O66" i="17"/>
  <c r="O68" i="17" s="1"/>
  <c r="U66" i="17"/>
  <c r="U68" i="17" s="1"/>
  <c r="AA66" i="17"/>
  <c r="AA68" i="17" s="1"/>
  <c r="AG66" i="17"/>
  <c r="AG68" i="17" s="1"/>
  <c r="AM66" i="17"/>
  <c r="AM68" i="17" s="1"/>
  <c r="AS66" i="17"/>
  <c r="AS68" i="17" s="1"/>
  <c r="AY41" i="17"/>
  <c r="AY44" i="17"/>
  <c r="AY47" i="17"/>
  <c r="AY13" i="17"/>
  <c r="AY42" i="17"/>
  <c r="AY45" i="17"/>
  <c r="AY48" i="17"/>
  <c r="AY62" i="17"/>
  <c r="L12" i="17"/>
  <c r="AY14" i="17"/>
  <c r="S66" i="17"/>
  <c r="S68" i="17" s="1"/>
  <c r="Y66" i="17"/>
  <c r="Y68" i="17" s="1"/>
  <c r="AE66" i="17"/>
  <c r="AE68" i="17" s="1"/>
  <c r="AK66" i="17"/>
  <c r="AK68" i="17" s="1"/>
  <c r="AQ66" i="17"/>
  <c r="AQ68" i="17" s="1"/>
  <c r="AY40" i="17"/>
  <c r="AY43" i="17"/>
  <c r="AY46" i="17"/>
  <c r="AY49" i="17"/>
  <c r="V66" i="17"/>
  <c r="V68" i="17" s="1"/>
  <c r="AN66" i="17"/>
  <c r="AN68" i="17" s="1"/>
  <c r="AX50" i="17"/>
  <c r="AX64" i="17"/>
  <c r="I66" i="17"/>
  <c r="I68" i="17" s="1"/>
  <c r="R66" i="17"/>
  <c r="R68" i="17" s="1"/>
  <c r="X66" i="17"/>
  <c r="X68" i="17" s="1"/>
  <c r="AD66" i="17"/>
  <c r="AD68" i="17" s="1"/>
  <c r="AJ66" i="17"/>
  <c r="AJ68" i="17" s="1"/>
  <c r="AP66" i="17"/>
  <c r="AP68" i="17" s="1"/>
  <c r="AY63" i="17"/>
  <c r="AX39" i="17"/>
  <c r="AY61" i="17"/>
  <c r="AW64" i="17"/>
  <c r="Q66" i="17"/>
  <c r="Q68" i="17" s="1"/>
  <c r="W66" i="17"/>
  <c r="W68" i="17" s="1"/>
  <c r="AC66" i="17"/>
  <c r="AC68" i="17" s="1"/>
  <c r="AI66" i="17"/>
  <c r="AI68" i="17" s="1"/>
  <c r="AO66" i="17"/>
  <c r="AO68" i="17" s="1"/>
  <c r="AU66" i="17"/>
  <c r="AU68" i="17" s="1"/>
  <c r="AW50" i="17"/>
  <c r="AB66" i="17"/>
  <c r="AB68" i="17" s="1"/>
  <c r="AT66" i="17"/>
  <c r="AT68" i="17" s="1"/>
  <c r="J66" i="17"/>
  <c r="J68" i="17" s="1"/>
  <c r="F66" i="17"/>
  <c r="F68" i="17" s="1"/>
  <c r="P66" i="17"/>
  <c r="P68" i="17" s="1"/>
  <c r="AH66" i="17"/>
  <c r="G66" i="17"/>
  <c r="G68" i="17" s="1"/>
  <c r="AY65" i="17"/>
  <c r="K52" i="17"/>
  <c r="K53" i="17" s="1"/>
  <c r="K54" i="17" s="1"/>
  <c r="K55" i="17" s="1"/>
  <c r="K56" i="17" s="1"/>
  <c r="K57" i="17" s="1"/>
  <c r="K58" i="17" s="1"/>
  <c r="K59" i="17" s="1"/>
  <c r="K60" i="17" s="1"/>
  <c r="K61" i="17" s="1"/>
  <c r="K62" i="17" s="1"/>
  <c r="K63" i="17" s="1"/>
  <c r="K64" i="17" s="1"/>
  <c r="K66" i="17" s="1"/>
  <c r="K68" i="17" s="1"/>
  <c r="K48" i="17"/>
  <c r="K49" i="17" s="1"/>
  <c r="K50" i="17" s="1"/>
  <c r="AZ60" i="17"/>
  <c r="BA60" i="17" s="1"/>
  <c r="N66" i="17"/>
  <c r="N68" i="17" s="1"/>
  <c r="H13" i="17"/>
  <c r="AW39" i="17"/>
  <c r="AX58" i="13"/>
  <c r="AW58" i="13"/>
  <c r="AX54" i="13"/>
  <c r="AW54" i="13"/>
  <c r="AX53" i="13"/>
  <c r="AW53" i="13"/>
  <c r="AY53" i="13" l="1"/>
  <c r="L118" i="20"/>
  <c r="H119" i="20"/>
  <c r="H89" i="18"/>
  <c r="L88" i="18"/>
  <c r="AY50" i="17"/>
  <c r="AY64" i="17"/>
  <c r="BA108" i="17"/>
  <c r="BA70" i="17"/>
  <c r="BA110" i="17"/>
  <c r="AY39" i="17"/>
  <c r="BA112" i="17"/>
  <c r="BA111" i="17"/>
  <c r="AW66" i="17"/>
  <c r="AX66" i="17"/>
  <c r="L13" i="17"/>
  <c r="H14" i="17"/>
  <c r="AY54" i="13"/>
  <c r="AY58" i="13"/>
  <c r="AZ58" i="13" s="1"/>
  <c r="BA58" i="13" s="1"/>
  <c r="L119" i="20" l="1"/>
  <c r="H120" i="20"/>
  <c r="L89" i="18"/>
  <c r="H90" i="18"/>
  <c r="AY66" i="17"/>
  <c r="L14" i="17"/>
  <c r="H15" i="17"/>
  <c r="AW45" i="13"/>
  <c r="AX45" i="13"/>
  <c r="AW46" i="13"/>
  <c r="AX46" i="13"/>
  <c r="AW47" i="13"/>
  <c r="AX47" i="13"/>
  <c r="AW48" i="13"/>
  <c r="AX48" i="13"/>
  <c r="AW50" i="13"/>
  <c r="AX50" i="13"/>
  <c r="AW52" i="13"/>
  <c r="AX52" i="13"/>
  <c r="AW55" i="13"/>
  <c r="AX55" i="13"/>
  <c r="AW56" i="13"/>
  <c r="AX56" i="13"/>
  <c r="AW57" i="13"/>
  <c r="AX57" i="13"/>
  <c r="AW64" i="13"/>
  <c r="AX64" i="13"/>
  <c r="AW59" i="13"/>
  <c r="AX59" i="13"/>
  <c r="AW60" i="13"/>
  <c r="AX60" i="13"/>
  <c r="AW61" i="13"/>
  <c r="AX61" i="13"/>
  <c r="AW65" i="13"/>
  <c r="AX65" i="13"/>
  <c r="AW67" i="13"/>
  <c r="AX67" i="13"/>
  <c r="AW69" i="13"/>
  <c r="AX69" i="13"/>
  <c r="AW71" i="13"/>
  <c r="AX71" i="13"/>
  <c r="AW72" i="13"/>
  <c r="AX72" i="13"/>
  <c r="AW73" i="13"/>
  <c r="AX73" i="13"/>
  <c r="AW74" i="13"/>
  <c r="AX74" i="13"/>
  <c r="AW75" i="13"/>
  <c r="AX75" i="13"/>
  <c r="AW77" i="13"/>
  <c r="AX77" i="13"/>
  <c r="AW78" i="13"/>
  <c r="AX78" i="13"/>
  <c r="AW79" i="13"/>
  <c r="AX79" i="13"/>
  <c r="AW80" i="13"/>
  <c r="AX80" i="13"/>
  <c r="AW81" i="13"/>
  <c r="AX81" i="13"/>
  <c r="AW82" i="13"/>
  <c r="AX82" i="13"/>
  <c r="AW83" i="13"/>
  <c r="AX83" i="13"/>
  <c r="AW84" i="13"/>
  <c r="AX84" i="13"/>
  <c r="AW85" i="13"/>
  <c r="AX85" i="13"/>
  <c r="AW86" i="13"/>
  <c r="AX86" i="13"/>
  <c r="AW87" i="13"/>
  <c r="AX87" i="13"/>
  <c r="AW88" i="13"/>
  <c r="AX88" i="13"/>
  <c r="AW89" i="13"/>
  <c r="AX89" i="13"/>
  <c r="AW90" i="13"/>
  <c r="AX90" i="13"/>
  <c r="AW91" i="13"/>
  <c r="AX91" i="13"/>
  <c r="AW92" i="13"/>
  <c r="AX92" i="13"/>
  <c r="AW94" i="13"/>
  <c r="AX94" i="13"/>
  <c r="AW95" i="13"/>
  <c r="AX95" i="13"/>
  <c r="AW96" i="13"/>
  <c r="AX96" i="13"/>
  <c r="AW97" i="13"/>
  <c r="AX97" i="13"/>
  <c r="AW98" i="13"/>
  <c r="AX98" i="13"/>
  <c r="AW99" i="13"/>
  <c r="AX99" i="13"/>
  <c r="AW100" i="13"/>
  <c r="AX100" i="13"/>
  <c r="AW101" i="13"/>
  <c r="AX101" i="13"/>
  <c r="AW102" i="13"/>
  <c r="AX102" i="13"/>
  <c r="AW103" i="13"/>
  <c r="AX103" i="13"/>
  <c r="AW104" i="13"/>
  <c r="AX104" i="13"/>
  <c r="AW105" i="13"/>
  <c r="AX105" i="13"/>
  <c r="AW107" i="13"/>
  <c r="AX107" i="13"/>
  <c r="AW108" i="13"/>
  <c r="AX108" i="13"/>
  <c r="AW110" i="13"/>
  <c r="AX110" i="13"/>
  <c r="AW112" i="13"/>
  <c r="AX112" i="13"/>
  <c r="AW113" i="13"/>
  <c r="AX113" i="13"/>
  <c r="AW114" i="13"/>
  <c r="AX114" i="13"/>
  <c r="AW115" i="13"/>
  <c r="AX115" i="13"/>
  <c r="AW116" i="13"/>
  <c r="AX116" i="13"/>
  <c r="AW117" i="13"/>
  <c r="AX117" i="13"/>
  <c r="AW118" i="13"/>
  <c r="AX118" i="13"/>
  <c r="AW119" i="13"/>
  <c r="AX119" i="13"/>
  <c r="AW120" i="13"/>
  <c r="AX120" i="13"/>
  <c r="AW121" i="13"/>
  <c r="AX121" i="13"/>
  <c r="AW123" i="13"/>
  <c r="AX123" i="13"/>
  <c r="AW124" i="13"/>
  <c r="AX124" i="13"/>
  <c r="AW125" i="13"/>
  <c r="AX125" i="13"/>
  <c r="AW126" i="13"/>
  <c r="AX126" i="13"/>
  <c r="AW127" i="13"/>
  <c r="AX127" i="13"/>
  <c r="AW128" i="13"/>
  <c r="AX128" i="13"/>
  <c r="AW129" i="13"/>
  <c r="AX129" i="13"/>
  <c r="AW130" i="13"/>
  <c r="AX130" i="13"/>
  <c r="AW131" i="13"/>
  <c r="AX131" i="13"/>
  <c r="AW132" i="13"/>
  <c r="AX132" i="13"/>
  <c r="AW133" i="13"/>
  <c r="AX133" i="13"/>
  <c r="AW134" i="13"/>
  <c r="AX134" i="13"/>
  <c r="AW135" i="13"/>
  <c r="AX135" i="13"/>
  <c r="AW137" i="13"/>
  <c r="AX137" i="13"/>
  <c r="AW138" i="13"/>
  <c r="AX138" i="13"/>
  <c r="AW139" i="13"/>
  <c r="AX139" i="13"/>
  <c r="AW140" i="13"/>
  <c r="AX140" i="13"/>
  <c r="AW141" i="13"/>
  <c r="AX141" i="13"/>
  <c r="AW142" i="13"/>
  <c r="AX142" i="13"/>
  <c r="AW143" i="13"/>
  <c r="AX143" i="13"/>
  <c r="AW144" i="13"/>
  <c r="AX144" i="13"/>
  <c r="AW145" i="13"/>
  <c r="AX145" i="13"/>
  <c r="AW146" i="13"/>
  <c r="AX146" i="13"/>
  <c r="AW147" i="13"/>
  <c r="AX147" i="13"/>
  <c r="AW148" i="13"/>
  <c r="AX148" i="13"/>
  <c r="AW149" i="13"/>
  <c r="AX149" i="13"/>
  <c r="AW150" i="13"/>
  <c r="AX150" i="13"/>
  <c r="AW151" i="13"/>
  <c r="AX151" i="13"/>
  <c r="AW152" i="13"/>
  <c r="AX152" i="13"/>
  <c r="AW153" i="13"/>
  <c r="AX153" i="13"/>
  <c r="AW154" i="13"/>
  <c r="AX154" i="13"/>
  <c r="AW155" i="13"/>
  <c r="AX155" i="13"/>
  <c r="AW156" i="13"/>
  <c r="AX156" i="13"/>
  <c r="AW157" i="13"/>
  <c r="AX157" i="13"/>
  <c r="AW158" i="13"/>
  <c r="AX158" i="13"/>
  <c r="AW159" i="13"/>
  <c r="AX159" i="13"/>
  <c r="AW160" i="13"/>
  <c r="AX160" i="13"/>
  <c r="AW161" i="13"/>
  <c r="AX161" i="13"/>
  <c r="AW162" i="13"/>
  <c r="AX162" i="13"/>
  <c r="AW163" i="13"/>
  <c r="AX163" i="13"/>
  <c r="AW164" i="13"/>
  <c r="AX164" i="13"/>
  <c r="AW165" i="13"/>
  <c r="AX165" i="13"/>
  <c r="AW166" i="13"/>
  <c r="AX166" i="13"/>
  <c r="AW168" i="13"/>
  <c r="AX168" i="13"/>
  <c r="AW170" i="13"/>
  <c r="AX170" i="13"/>
  <c r="AW172" i="13"/>
  <c r="AX172" i="13"/>
  <c r="AW173" i="13"/>
  <c r="AX173" i="13"/>
  <c r="AW174" i="13"/>
  <c r="AX174" i="13"/>
  <c r="AW175" i="13"/>
  <c r="AX175" i="13"/>
  <c r="AW176" i="13"/>
  <c r="AX176" i="13"/>
  <c r="AW177" i="13"/>
  <c r="AX177" i="13"/>
  <c r="AW178" i="13"/>
  <c r="AX178" i="13"/>
  <c r="AW179" i="13"/>
  <c r="AX179" i="13"/>
  <c r="AW180" i="13"/>
  <c r="AX180" i="13"/>
  <c r="AW181" i="13"/>
  <c r="AX181" i="13"/>
  <c r="AW182" i="13"/>
  <c r="AX182" i="13"/>
  <c r="AW183" i="13"/>
  <c r="AX183" i="13"/>
  <c r="AW184" i="13"/>
  <c r="AX184" i="13"/>
  <c r="AW185" i="13"/>
  <c r="AX185" i="13"/>
  <c r="AW186" i="13"/>
  <c r="AX186" i="13"/>
  <c r="AW187" i="13"/>
  <c r="AX187" i="13"/>
  <c r="AW189" i="13"/>
  <c r="AX189" i="13"/>
  <c r="AW190" i="13"/>
  <c r="AX190" i="13"/>
  <c r="AW191" i="13"/>
  <c r="AX191" i="13"/>
  <c r="AW192" i="13"/>
  <c r="AX192" i="13"/>
  <c r="AW193" i="13"/>
  <c r="AX193" i="13"/>
  <c r="AW194" i="13"/>
  <c r="AX194" i="13"/>
  <c r="AW195" i="13"/>
  <c r="AX195" i="13"/>
  <c r="AW196" i="13"/>
  <c r="AX196" i="13"/>
  <c r="AW197" i="13"/>
  <c r="AX197" i="13"/>
  <c r="AW198" i="13"/>
  <c r="AX198" i="13"/>
  <c r="AW199" i="13"/>
  <c r="AX199" i="13"/>
  <c r="AW200" i="13"/>
  <c r="AX200" i="13"/>
  <c r="AW201" i="13"/>
  <c r="AX201" i="13"/>
  <c r="AW203" i="13"/>
  <c r="AX203" i="13"/>
  <c r="AW204" i="13"/>
  <c r="AX204" i="13"/>
  <c r="AW205" i="13"/>
  <c r="AX205" i="13"/>
  <c r="AW206" i="13"/>
  <c r="AX206" i="13"/>
  <c r="AX207" i="13"/>
  <c r="AW208" i="13"/>
  <c r="AX208" i="13"/>
  <c r="AW209" i="13"/>
  <c r="AX209" i="13"/>
  <c r="AW210" i="13"/>
  <c r="AX210" i="13"/>
  <c r="AW211" i="13"/>
  <c r="AX211" i="13"/>
  <c r="AW212" i="13"/>
  <c r="AX212" i="13"/>
  <c r="AW213" i="13"/>
  <c r="AX213" i="13"/>
  <c r="AW214" i="13"/>
  <c r="AX214" i="13"/>
  <c r="AW215" i="13"/>
  <c r="AX215" i="13"/>
  <c r="AW216" i="13"/>
  <c r="AX216" i="13"/>
  <c r="AW217" i="13"/>
  <c r="AX217" i="13"/>
  <c r="AW218" i="13"/>
  <c r="AX218" i="13"/>
  <c r="AW219" i="13"/>
  <c r="AX219" i="13"/>
  <c r="AW220" i="13"/>
  <c r="AX220" i="13"/>
  <c r="AW221" i="13"/>
  <c r="AX221" i="13"/>
  <c r="AW222" i="13"/>
  <c r="AX222" i="13"/>
  <c r="AW223" i="13"/>
  <c r="AX223" i="13"/>
  <c r="AW224" i="13"/>
  <c r="AX224" i="13"/>
  <c r="AW225" i="13"/>
  <c r="AX225" i="13"/>
  <c r="AW226" i="13"/>
  <c r="AX226" i="13"/>
  <c r="AW227" i="13"/>
  <c r="AX227" i="13"/>
  <c r="AW228" i="13"/>
  <c r="AX228" i="13"/>
  <c r="AW229" i="13"/>
  <c r="AX229" i="13"/>
  <c r="AW230" i="13"/>
  <c r="AX230" i="13"/>
  <c r="AW231" i="13"/>
  <c r="AX231" i="13"/>
  <c r="AW233" i="13"/>
  <c r="AX233" i="13"/>
  <c r="AW235" i="13"/>
  <c r="AX235" i="13"/>
  <c r="AY221" i="13" l="1"/>
  <c r="AY125" i="13"/>
  <c r="AY149" i="13"/>
  <c r="AY235" i="13"/>
  <c r="AY193" i="13"/>
  <c r="H121" i="20"/>
  <c r="L120" i="20"/>
  <c r="AY163" i="13"/>
  <c r="AY151" i="13"/>
  <c r="AY131" i="13"/>
  <c r="AY197" i="13"/>
  <c r="AY233" i="13"/>
  <c r="L90" i="18"/>
  <c r="H91" i="18"/>
  <c r="AY95" i="13"/>
  <c r="L15" i="17"/>
  <c r="H16" i="17"/>
  <c r="AY47" i="13"/>
  <c r="AY231" i="13"/>
  <c r="AY105" i="13"/>
  <c r="AZ105" i="13" s="1"/>
  <c r="BA105" i="13" s="1"/>
  <c r="AY45" i="13"/>
  <c r="AY101" i="13"/>
  <c r="AY206" i="13"/>
  <c r="AZ206" i="13" s="1"/>
  <c r="BA206" i="13" s="1"/>
  <c r="AY119" i="13"/>
  <c r="AY159" i="13"/>
  <c r="AY141" i="13"/>
  <c r="AY107" i="13"/>
  <c r="AY74" i="13"/>
  <c r="AY217" i="13"/>
  <c r="AZ217" i="13" s="1"/>
  <c r="BA217" i="13" s="1"/>
  <c r="AY185" i="13"/>
  <c r="AY155" i="13"/>
  <c r="AY146" i="13"/>
  <c r="AY143" i="13"/>
  <c r="AY137" i="13"/>
  <c r="AY133" i="13"/>
  <c r="AY127" i="13"/>
  <c r="AY199" i="13"/>
  <c r="AY116" i="13"/>
  <c r="AY113" i="13"/>
  <c r="AY170" i="13"/>
  <c r="AY147" i="13"/>
  <c r="AY115" i="13"/>
  <c r="AY97" i="13"/>
  <c r="AY71" i="13"/>
  <c r="AY65" i="13"/>
  <c r="AY57" i="13"/>
  <c r="AY223" i="13"/>
  <c r="AZ223" i="13" s="1"/>
  <c r="BA223" i="13" s="1"/>
  <c r="AY220" i="13"/>
  <c r="AY211" i="13"/>
  <c r="AZ211" i="13" s="1"/>
  <c r="BA211" i="13" s="1"/>
  <c r="AY182" i="13"/>
  <c r="AY173" i="13"/>
  <c r="AY225" i="13"/>
  <c r="AY181" i="13"/>
  <c r="AY157" i="13"/>
  <c r="AY229" i="13"/>
  <c r="AZ229" i="13" s="1"/>
  <c r="AY226" i="13"/>
  <c r="AZ226" i="13" s="1"/>
  <c r="BA226" i="13" s="1"/>
  <c r="AY215" i="13"/>
  <c r="AZ215" i="13" s="1"/>
  <c r="BA215" i="13" s="1"/>
  <c r="AY209" i="13"/>
  <c r="AY205" i="13"/>
  <c r="AY183" i="13"/>
  <c r="AZ183" i="13" s="1"/>
  <c r="BA183" i="13" s="1"/>
  <c r="AY195" i="13"/>
  <c r="AY179" i="13"/>
  <c r="AY135" i="13"/>
  <c r="AY161" i="13"/>
  <c r="AY158" i="13"/>
  <c r="AZ158" i="13" s="1"/>
  <c r="AY153" i="13"/>
  <c r="AY145" i="13"/>
  <c r="AY102" i="13"/>
  <c r="AZ102" i="13" s="1"/>
  <c r="BA102" i="13" s="1"/>
  <c r="AY99" i="13"/>
  <c r="AY227" i="13"/>
  <c r="AZ227" i="13" s="1"/>
  <c r="BA227" i="13" s="1"/>
  <c r="AY222" i="13"/>
  <c r="AY219" i="13"/>
  <c r="AY203" i="13"/>
  <c r="AZ203" i="13" s="1"/>
  <c r="BA203" i="13" s="1"/>
  <c r="AY194" i="13"/>
  <c r="AY191" i="13"/>
  <c r="AY187" i="13"/>
  <c r="AY175" i="13"/>
  <c r="AY129" i="13"/>
  <c r="AY126" i="13"/>
  <c r="AY123" i="13"/>
  <c r="AY92" i="13"/>
  <c r="AY89" i="13"/>
  <c r="AY86" i="13"/>
  <c r="AY83" i="13"/>
  <c r="AY80" i="13"/>
  <c r="AY77" i="13"/>
  <c r="AY134" i="13"/>
  <c r="AY90" i="13"/>
  <c r="AY87" i="13"/>
  <c r="AY84" i="13"/>
  <c r="AY81" i="13"/>
  <c r="AY78" i="13"/>
  <c r="AZ78" i="13" s="1"/>
  <c r="AY75" i="13"/>
  <c r="AY72" i="13"/>
  <c r="AY69" i="13"/>
  <c r="AY60" i="13"/>
  <c r="AY55" i="13"/>
  <c r="AY50" i="13"/>
  <c r="AY230" i="13"/>
  <c r="AY218" i="13"/>
  <c r="AY213" i="13"/>
  <c r="AY189" i="13"/>
  <c r="AY186" i="13"/>
  <c r="AY165" i="13"/>
  <c r="AY139" i="13"/>
  <c r="AY128" i="13"/>
  <c r="AZ128" i="13" s="1"/>
  <c r="AY117" i="13"/>
  <c r="AY114" i="13"/>
  <c r="AY103" i="13"/>
  <c r="AY98" i="13"/>
  <c r="AY49" i="13"/>
  <c r="AY228" i="13"/>
  <c r="AY224" i="13"/>
  <c r="AY201" i="13"/>
  <c r="AY177" i="13"/>
  <c r="AZ177" i="13" s="1"/>
  <c r="BA177" i="13" s="1"/>
  <c r="AY174" i="13"/>
  <c r="AY121" i="13"/>
  <c r="AY110" i="13"/>
  <c r="AY67" i="13"/>
  <c r="AY64" i="13"/>
  <c r="AY212" i="13"/>
  <c r="AY214" i="13"/>
  <c r="AY166" i="13"/>
  <c r="AY216" i="13"/>
  <c r="AY204" i="13"/>
  <c r="AY192" i="13"/>
  <c r="AY180" i="13"/>
  <c r="AZ180" i="13" s="1"/>
  <c r="BA180" i="13" s="1"/>
  <c r="AY168" i="13"/>
  <c r="AY156" i="13"/>
  <c r="AY144" i="13"/>
  <c r="AY132" i="13"/>
  <c r="AY120" i="13"/>
  <c r="AY108" i="13"/>
  <c r="AY96" i="13"/>
  <c r="AZ96" i="13" s="1"/>
  <c r="BA96" i="13" s="1"/>
  <c r="AY208" i="13"/>
  <c r="AY196" i="13"/>
  <c r="AY184" i="13"/>
  <c r="AY172" i="13"/>
  <c r="AY160" i="13"/>
  <c r="AY148" i="13"/>
  <c r="AY124" i="13"/>
  <c r="AY112" i="13"/>
  <c r="AY100" i="13"/>
  <c r="AY210" i="13"/>
  <c r="AY198" i="13"/>
  <c r="AY162" i="13"/>
  <c r="AY150" i="13"/>
  <c r="AY138" i="13"/>
  <c r="AY59" i="13"/>
  <c r="AY52" i="13"/>
  <c r="AY46" i="13"/>
  <c r="AY200" i="13"/>
  <c r="AY176" i="13"/>
  <c r="AY164" i="13"/>
  <c r="AY152" i="13"/>
  <c r="AY140" i="13"/>
  <c r="AY104" i="13"/>
  <c r="AY190" i="13"/>
  <c r="AY178" i="13"/>
  <c r="AY154" i="13"/>
  <c r="AY142" i="13"/>
  <c r="AY130" i="13"/>
  <c r="AZ130" i="13" s="1"/>
  <c r="BA130" i="13" s="1"/>
  <c r="AY118" i="13"/>
  <c r="AY94" i="13"/>
  <c r="AY91" i="13"/>
  <c r="AY88" i="13"/>
  <c r="AY85" i="13"/>
  <c r="AY82" i="13"/>
  <c r="AY79" i="13"/>
  <c r="AZ79" i="13" s="1"/>
  <c r="BA79" i="13" s="1"/>
  <c r="AY73" i="13"/>
  <c r="AY61" i="13"/>
  <c r="AY56" i="13"/>
  <c r="AY48" i="13"/>
  <c r="K12" i="13"/>
  <c r="K13" i="13" s="1"/>
  <c r="K14" i="13" s="1"/>
  <c r="K15" i="13" s="1"/>
  <c r="K16" i="13" s="1"/>
  <c r="K17" i="13" s="1"/>
  <c r="H12" i="13"/>
  <c r="O40" i="13"/>
  <c r="P40" i="13"/>
  <c r="Q40" i="13"/>
  <c r="R40" i="13"/>
  <c r="S40" i="13"/>
  <c r="T40" i="13"/>
  <c r="U40" i="13"/>
  <c r="V40" i="13"/>
  <c r="W40" i="13"/>
  <c r="X40" i="13"/>
  <c r="Y40" i="13"/>
  <c r="Z40" i="13"/>
  <c r="AA40" i="13"/>
  <c r="AB40" i="13"/>
  <c r="AC40" i="13"/>
  <c r="AD40" i="13"/>
  <c r="AE40" i="13"/>
  <c r="AF40" i="13"/>
  <c r="AG40" i="13"/>
  <c r="AH40" i="13"/>
  <c r="AI40" i="13"/>
  <c r="AJ40" i="13"/>
  <c r="AK40" i="13"/>
  <c r="AL40" i="13"/>
  <c r="AM40" i="13"/>
  <c r="AN40" i="13"/>
  <c r="AO40" i="13"/>
  <c r="AP40" i="13"/>
  <c r="AQ40" i="13"/>
  <c r="AR40" i="13"/>
  <c r="AS40" i="13"/>
  <c r="AT40" i="13"/>
  <c r="AU40" i="13"/>
  <c r="AW23" i="13"/>
  <c r="AX23" i="13"/>
  <c r="AW24" i="13"/>
  <c r="AX24" i="13"/>
  <c r="AW25" i="13"/>
  <c r="AX25" i="13"/>
  <c r="AW26" i="13"/>
  <c r="AX26" i="13"/>
  <c r="AW27" i="13"/>
  <c r="AX27" i="13"/>
  <c r="AW28" i="13"/>
  <c r="AX28" i="13"/>
  <c r="AW29" i="13"/>
  <c r="AX29" i="13"/>
  <c r="AW30" i="13"/>
  <c r="AX30" i="13"/>
  <c r="AW31" i="13"/>
  <c r="AX31" i="13"/>
  <c r="AW32" i="13"/>
  <c r="AX32" i="13"/>
  <c r="AW33" i="13"/>
  <c r="AX33" i="13"/>
  <c r="AW34" i="13"/>
  <c r="AX34" i="13"/>
  <c r="AW35" i="13"/>
  <c r="AX35" i="13"/>
  <c r="AW36" i="13"/>
  <c r="AX36" i="13"/>
  <c r="AW37" i="13"/>
  <c r="AX37" i="13"/>
  <c r="AW38" i="13"/>
  <c r="AX38" i="13"/>
  <c r="AW39" i="13"/>
  <c r="AX39" i="13"/>
  <c r="AW41" i="13"/>
  <c r="AX41" i="13"/>
  <c r="AW42" i="13"/>
  <c r="AX42" i="13"/>
  <c r="AW43" i="13"/>
  <c r="AX43" i="13"/>
  <c r="AW44" i="13"/>
  <c r="AX44" i="13"/>
  <c r="G66" i="13"/>
  <c r="J66" i="13"/>
  <c r="AH66" i="13"/>
  <c r="AI66" i="13"/>
  <c r="AJ66" i="13"/>
  <c r="AK66" i="13"/>
  <c r="AL66" i="13"/>
  <c r="AM66" i="13"/>
  <c r="AN66" i="13"/>
  <c r="AO66" i="13"/>
  <c r="AP66" i="13"/>
  <c r="AQ66" i="13"/>
  <c r="AR66" i="13"/>
  <c r="AS66" i="13"/>
  <c r="AT66" i="13"/>
  <c r="AU66" i="13"/>
  <c r="N66" i="13"/>
  <c r="O66" i="13"/>
  <c r="P66" i="13"/>
  <c r="Q66" i="13"/>
  <c r="R66" i="13"/>
  <c r="S66" i="13"/>
  <c r="T66" i="13"/>
  <c r="U66" i="13"/>
  <c r="V66" i="13"/>
  <c r="W66" i="13"/>
  <c r="X66" i="13"/>
  <c r="Y66" i="13"/>
  <c r="Z66" i="13"/>
  <c r="AA66" i="13"/>
  <c r="AB66" i="13"/>
  <c r="AC66" i="13"/>
  <c r="AD66" i="13"/>
  <c r="AE66" i="13"/>
  <c r="AF66" i="13"/>
  <c r="AG66" i="13"/>
  <c r="G51" i="13"/>
  <c r="G40" i="13"/>
  <c r="J51" i="13"/>
  <c r="J40" i="13"/>
  <c r="AH51" i="13"/>
  <c r="AI51" i="13"/>
  <c r="AJ51" i="13"/>
  <c r="AK51" i="13"/>
  <c r="AL51" i="13"/>
  <c r="AM51" i="13"/>
  <c r="AN51" i="13"/>
  <c r="AO51" i="13"/>
  <c r="AP51" i="13"/>
  <c r="AQ51" i="13"/>
  <c r="AR51" i="13"/>
  <c r="AS51" i="13"/>
  <c r="AT51" i="13"/>
  <c r="AU51" i="13"/>
  <c r="N51" i="13"/>
  <c r="N40" i="13"/>
  <c r="O51" i="13"/>
  <c r="P51" i="13"/>
  <c r="Q51" i="13"/>
  <c r="R51" i="13"/>
  <c r="S51" i="13"/>
  <c r="T51" i="13"/>
  <c r="U51" i="13"/>
  <c r="V51" i="13"/>
  <c r="W51" i="13"/>
  <c r="X51" i="13"/>
  <c r="Y51" i="13"/>
  <c r="Z51" i="13"/>
  <c r="AA51" i="13"/>
  <c r="AB51" i="13"/>
  <c r="AC51" i="13"/>
  <c r="AD51" i="13"/>
  <c r="AE51" i="13"/>
  <c r="AF51" i="13"/>
  <c r="AG51" i="13"/>
  <c r="G76" i="13"/>
  <c r="J76" i="13"/>
  <c r="AH76" i="13"/>
  <c r="AI76" i="13"/>
  <c r="AJ76" i="13"/>
  <c r="AK76" i="13"/>
  <c r="AL76" i="13"/>
  <c r="AM76" i="13"/>
  <c r="AN76" i="13"/>
  <c r="AO76" i="13"/>
  <c r="AP76" i="13"/>
  <c r="AQ76" i="13"/>
  <c r="AR76" i="13"/>
  <c r="AS76" i="13"/>
  <c r="AT76" i="13"/>
  <c r="AU76" i="13"/>
  <c r="N76" i="13"/>
  <c r="O76" i="13"/>
  <c r="P76" i="13"/>
  <c r="Q76" i="13"/>
  <c r="R76" i="13"/>
  <c r="S76" i="13"/>
  <c r="T76" i="13"/>
  <c r="U76" i="13"/>
  <c r="V76" i="13"/>
  <c r="W76" i="13"/>
  <c r="X76" i="13"/>
  <c r="Y76" i="13"/>
  <c r="Z76" i="13"/>
  <c r="AA76" i="13"/>
  <c r="AB76" i="13"/>
  <c r="AC76" i="13"/>
  <c r="AD76" i="13"/>
  <c r="AE76" i="13"/>
  <c r="AF76" i="13"/>
  <c r="AG76" i="13"/>
  <c r="G93" i="13"/>
  <c r="J93" i="13"/>
  <c r="AH93" i="13"/>
  <c r="AI93" i="13"/>
  <c r="AJ93" i="13"/>
  <c r="AK93" i="13"/>
  <c r="AL93" i="13"/>
  <c r="AM93" i="13"/>
  <c r="AN93" i="13"/>
  <c r="AO93" i="13"/>
  <c r="AP93" i="13"/>
  <c r="AQ93" i="13"/>
  <c r="AR93" i="13"/>
  <c r="AS93" i="13"/>
  <c r="AT93" i="13"/>
  <c r="AU93" i="13"/>
  <c r="N93" i="13"/>
  <c r="O93" i="13"/>
  <c r="P93" i="13"/>
  <c r="Q93" i="13"/>
  <c r="R93" i="13"/>
  <c r="S93" i="13"/>
  <c r="T93" i="13"/>
  <c r="U93" i="13"/>
  <c r="V93" i="13"/>
  <c r="W93" i="13"/>
  <c r="X93" i="13"/>
  <c r="Y93" i="13"/>
  <c r="Z93" i="13"/>
  <c r="AA93" i="13"/>
  <c r="AB93" i="13"/>
  <c r="AC93" i="13"/>
  <c r="AD93" i="13"/>
  <c r="AE93" i="13"/>
  <c r="AF93" i="13"/>
  <c r="AG93" i="13"/>
  <c r="G106" i="13"/>
  <c r="G109" i="13" s="1"/>
  <c r="J106" i="13"/>
  <c r="AH106" i="13"/>
  <c r="AI106" i="13"/>
  <c r="AJ106" i="13"/>
  <c r="AK106" i="13"/>
  <c r="AL106" i="13"/>
  <c r="AM106" i="13"/>
  <c r="AN106" i="13"/>
  <c r="AO106" i="13"/>
  <c r="AP106" i="13"/>
  <c r="AQ106" i="13"/>
  <c r="AQ109" i="13" s="1"/>
  <c r="AR106" i="13"/>
  <c r="AR109" i="13" s="1"/>
  <c r="AS106" i="13"/>
  <c r="AS109" i="13" s="1"/>
  <c r="AT106" i="13"/>
  <c r="AU106" i="13"/>
  <c r="N106" i="13"/>
  <c r="O106" i="13"/>
  <c r="P106" i="13"/>
  <c r="Q106" i="13"/>
  <c r="R106" i="13"/>
  <c r="S106" i="13"/>
  <c r="T106" i="13"/>
  <c r="U106" i="13"/>
  <c r="U109" i="13" s="1"/>
  <c r="V106" i="13"/>
  <c r="W106" i="13"/>
  <c r="W109" i="13" s="1"/>
  <c r="X106" i="13"/>
  <c r="Y106" i="13"/>
  <c r="Z106" i="13"/>
  <c r="AA106" i="13"/>
  <c r="AB106" i="13"/>
  <c r="AC106" i="13"/>
  <c r="AD106" i="13"/>
  <c r="AE106" i="13"/>
  <c r="AF106" i="13"/>
  <c r="AG106" i="13"/>
  <c r="AG109" i="13" s="1"/>
  <c r="G122" i="13"/>
  <c r="J122" i="13"/>
  <c r="AH122" i="13"/>
  <c r="AI122" i="13"/>
  <c r="AJ122" i="13"/>
  <c r="AK122" i="13"/>
  <c r="AL122" i="13"/>
  <c r="AM122" i="13"/>
  <c r="AN122" i="13"/>
  <c r="AO122" i="13"/>
  <c r="AP122" i="13"/>
  <c r="AQ122" i="13"/>
  <c r="AR122" i="13"/>
  <c r="AS122" i="13"/>
  <c r="AT122" i="13"/>
  <c r="AU122" i="13"/>
  <c r="N122" i="13"/>
  <c r="O122" i="13"/>
  <c r="P122" i="13"/>
  <c r="Q122" i="13"/>
  <c r="R122" i="13"/>
  <c r="S122" i="13"/>
  <c r="T122" i="13"/>
  <c r="U122" i="13"/>
  <c r="V122" i="13"/>
  <c r="W122" i="13"/>
  <c r="X122" i="13"/>
  <c r="Y122" i="13"/>
  <c r="Z122" i="13"/>
  <c r="AA122" i="13"/>
  <c r="AB122" i="13"/>
  <c r="AC122" i="13"/>
  <c r="AD122" i="13"/>
  <c r="AE122" i="13"/>
  <c r="AF122" i="13"/>
  <c r="AG122" i="13"/>
  <c r="G136" i="13"/>
  <c r="J136" i="13"/>
  <c r="AH136" i="13"/>
  <c r="AI136" i="13"/>
  <c r="AJ136" i="13"/>
  <c r="AK136" i="13"/>
  <c r="AL136" i="13"/>
  <c r="AM136" i="13"/>
  <c r="AN136" i="13"/>
  <c r="AO136" i="13"/>
  <c r="AP136" i="13"/>
  <c r="AQ136" i="13"/>
  <c r="AR136" i="13"/>
  <c r="AS136" i="13"/>
  <c r="AT136" i="13"/>
  <c r="AU136" i="13"/>
  <c r="N136" i="13"/>
  <c r="O136" i="13"/>
  <c r="P136" i="13"/>
  <c r="Q136" i="13"/>
  <c r="R136" i="13"/>
  <c r="S136" i="13"/>
  <c r="T136" i="13"/>
  <c r="U136" i="13"/>
  <c r="V136" i="13"/>
  <c r="W136" i="13"/>
  <c r="X136" i="13"/>
  <c r="Y136" i="13"/>
  <c r="Z136" i="13"/>
  <c r="AA136" i="13"/>
  <c r="AB136" i="13"/>
  <c r="AC136" i="13"/>
  <c r="AD136" i="13"/>
  <c r="AE136" i="13"/>
  <c r="AF136" i="13"/>
  <c r="AG136" i="13"/>
  <c r="G167" i="13"/>
  <c r="J167" i="13"/>
  <c r="AH167" i="13"/>
  <c r="AI167" i="13"/>
  <c r="AJ167" i="13"/>
  <c r="AK167" i="13"/>
  <c r="AL167" i="13"/>
  <c r="AM167" i="13"/>
  <c r="AN167" i="13"/>
  <c r="AO167" i="13"/>
  <c r="AP167" i="13"/>
  <c r="AQ167" i="13"/>
  <c r="AR167" i="13"/>
  <c r="AS167" i="13"/>
  <c r="AT167" i="13"/>
  <c r="AU167" i="13"/>
  <c r="N167" i="13"/>
  <c r="O167" i="13"/>
  <c r="P167" i="13"/>
  <c r="Q167" i="13"/>
  <c r="R167" i="13"/>
  <c r="S167" i="13"/>
  <c r="T167" i="13"/>
  <c r="U167" i="13"/>
  <c r="V167" i="13"/>
  <c r="W167" i="13"/>
  <c r="X167" i="13"/>
  <c r="Y167" i="13"/>
  <c r="Z167" i="13"/>
  <c r="AA167" i="13"/>
  <c r="AB167" i="13"/>
  <c r="AC167" i="13"/>
  <c r="AD167" i="13"/>
  <c r="AE167" i="13"/>
  <c r="AF167" i="13"/>
  <c r="AG167" i="13"/>
  <c r="AG169" i="13" s="1"/>
  <c r="G188" i="13"/>
  <c r="J188" i="13"/>
  <c r="AH188" i="13"/>
  <c r="AI188" i="13"/>
  <c r="AJ188" i="13"/>
  <c r="AK188" i="13"/>
  <c r="AL188" i="13"/>
  <c r="AM188" i="13"/>
  <c r="AN188" i="13"/>
  <c r="AO188" i="13"/>
  <c r="AP188" i="13"/>
  <c r="AQ188" i="13"/>
  <c r="AR188" i="13"/>
  <c r="AS188" i="13"/>
  <c r="AT188" i="13"/>
  <c r="AU188" i="13"/>
  <c r="N188" i="13"/>
  <c r="O188" i="13"/>
  <c r="P188" i="13"/>
  <c r="Q188" i="13"/>
  <c r="R188" i="13"/>
  <c r="S188" i="13"/>
  <c r="T188" i="13"/>
  <c r="U188" i="13"/>
  <c r="V188" i="13"/>
  <c r="W188" i="13"/>
  <c r="X188" i="13"/>
  <c r="Y188" i="13"/>
  <c r="Z188" i="13"/>
  <c r="AA188" i="13"/>
  <c r="AB188" i="13"/>
  <c r="AC188" i="13"/>
  <c r="AD188" i="13"/>
  <c r="AE188" i="13"/>
  <c r="AF188" i="13"/>
  <c r="AG188" i="13"/>
  <c r="G202" i="13"/>
  <c r="J202" i="13"/>
  <c r="AH202" i="13"/>
  <c r="AI202" i="13"/>
  <c r="AJ202" i="13"/>
  <c r="AK202" i="13"/>
  <c r="AL202" i="13"/>
  <c r="AM202" i="13"/>
  <c r="AN202" i="13"/>
  <c r="AO202" i="13"/>
  <c r="AP202" i="13"/>
  <c r="AQ202" i="13"/>
  <c r="AR202" i="13"/>
  <c r="AS202" i="13"/>
  <c r="AT202" i="13"/>
  <c r="AU202" i="13"/>
  <c r="N202" i="13"/>
  <c r="O202" i="13"/>
  <c r="P202" i="13"/>
  <c r="Q202" i="13"/>
  <c r="R202" i="13"/>
  <c r="S202" i="13"/>
  <c r="T202" i="13"/>
  <c r="U202" i="13"/>
  <c r="V202" i="13"/>
  <c r="W202" i="13"/>
  <c r="X202" i="13"/>
  <c r="Y202" i="13"/>
  <c r="Z202" i="13"/>
  <c r="AA202" i="13"/>
  <c r="AB202" i="13"/>
  <c r="AC202" i="13"/>
  <c r="AD202" i="13"/>
  <c r="AE202" i="13"/>
  <c r="AF202" i="13"/>
  <c r="AG202" i="13"/>
  <c r="AU207" i="13"/>
  <c r="AW207" i="13" s="1"/>
  <c r="AY207" i="13" s="1"/>
  <c r="G232" i="13"/>
  <c r="J232" i="13"/>
  <c r="AH232" i="13"/>
  <c r="AI232" i="13"/>
  <c r="AJ232" i="13"/>
  <c r="AK232" i="13"/>
  <c r="AL232" i="13"/>
  <c r="AM232" i="13"/>
  <c r="AN232" i="13"/>
  <c r="AO232" i="13"/>
  <c r="AP232" i="13"/>
  <c r="AQ232" i="13"/>
  <c r="AR232" i="13"/>
  <c r="AS232" i="13"/>
  <c r="AT232" i="13"/>
  <c r="N232" i="13"/>
  <c r="O232" i="13"/>
  <c r="P232" i="13"/>
  <c r="Q232" i="13"/>
  <c r="R232" i="13"/>
  <c r="S232" i="13"/>
  <c r="T232" i="13"/>
  <c r="U232" i="13"/>
  <c r="U234" i="13" s="1"/>
  <c r="V232" i="13"/>
  <c r="W232" i="13"/>
  <c r="X232" i="13"/>
  <c r="Y232" i="13"/>
  <c r="Z232" i="13"/>
  <c r="AA232" i="13"/>
  <c r="AB232" i="13"/>
  <c r="AC232" i="13"/>
  <c r="AD232" i="13"/>
  <c r="AE232" i="13"/>
  <c r="AF232" i="13"/>
  <c r="AG232" i="13"/>
  <c r="AG234" i="13" s="1"/>
  <c r="AF251" i="13"/>
  <c r="G252" i="13"/>
  <c r="F252" i="13"/>
  <c r="F122" i="13"/>
  <c r="F136" i="13"/>
  <c r="F167" i="13"/>
  <c r="I122" i="13"/>
  <c r="I136" i="13"/>
  <c r="I167" i="13"/>
  <c r="H251" i="13"/>
  <c r="F232" i="13"/>
  <c r="F202" i="13"/>
  <c r="F188" i="13"/>
  <c r="F106" i="13"/>
  <c r="F93" i="13"/>
  <c r="F76" i="13"/>
  <c r="F40" i="13"/>
  <c r="F51" i="13"/>
  <c r="F66" i="13"/>
  <c r="I232" i="13"/>
  <c r="I202" i="13"/>
  <c r="I188" i="13"/>
  <c r="I106" i="13"/>
  <c r="I93" i="13"/>
  <c r="I76" i="13"/>
  <c r="I40" i="13"/>
  <c r="I51" i="13"/>
  <c r="I66" i="13"/>
  <c r="L235" i="13"/>
  <c r="L233" i="13"/>
  <c r="L203" i="13"/>
  <c r="L189" i="13"/>
  <c r="L170" i="13"/>
  <c r="L168" i="13"/>
  <c r="L137" i="13"/>
  <c r="L123" i="13"/>
  <c r="L110" i="13"/>
  <c r="L107" i="13"/>
  <c r="L94" i="13"/>
  <c r="L77" i="13"/>
  <c r="L69" i="13"/>
  <c r="L67" i="13"/>
  <c r="L52" i="13"/>
  <c r="L41" i="13"/>
  <c r="AW15" i="13"/>
  <c r="AX15" i="13"/>
  <c r="BA14" i="13"/>
  <c r="AW14" i="13"/>
  <c r="AX14" i="13"/>
  <c r="AW13" i="13"/>
  <c r="AX13" i="13"/>
  <c r="AW12" i="13"/>
  <c r="AX12" i="13"/>
  <c r="L11" i="13"/>
  <c r="AX92" i="17"/>
  <c r="AW92" i="17"/>
  <c r="AX100" i="17"/>
  <c r="AW100" i="17"/>
  <c r="J84" i="17"/>
  <c r="I84" i="17"/>
  <c r="AW69" i="17"/>
  <c r="AX69" i="17"/>
  <c r="AW83" i="17"/>
  <c r="AX83" i="17"/>
  <c r="AW85" i="17"/>
  <c r="AX85" i="17"/>
  <c r="AW86" i="17"/>
  <c r="AX86" i="17"/>
  <c r="AW93" i="17"/>
  <c r="AX93" i="17"/>
  <c r="AW87" i="17"/>
  <c r="AX87" i="17"/>
  <c r="AW106" i="17"/>
  <c r="AX106" i="17"/>
  <c r="AW107" i="17"/>
  <c r="AX107" i="17"/>
  <c r="AT237" i="17"/>
  <c r="AS237" i="17"/>
  <c r="AR237" i="17"/>
  <c r="AQ237" i="17"/>
  <c r="AP237" i="17"/>
  <c r="AO237" i="17"/>
  <c r="AN237" i="17"/>
  <c r="AM237" i="17"/>
  <c r="AK237" i="17"/>
  <c r="AJ237" i="17"/>
  <c r="AI237" i="17"/>
  <c r="AH237" i="17"/>
  <c r="AG237" i="17"/>
  <c r="AF237" i="17"/>
  <c r="AE237" i="17"/>
  <c r="AD237" i="17"/>
  <c r="AC237" i="17"/>
  <c r="AB237" i="17"/>
  <c r="AA237" i="17"/>
  <c r="Z237" i="17"/>
  <c r="Y237" i="17"/>
  <c r="X237" i="17"/>
  <c r="W237" i="17"/>
  <c r="V237" i="17"/>
  <c r="U237" i="17"/>
  <c r="T237" i="17"/>
  <c r="S237" i="17"/>
  <c r="R237" i="17"/>
  <c r="Q237" i="17"/>
  <c r="P237" i="17"/>
  <c r="O237" i="17"/>
  <c r="N237" i="17"/>
  <c r="J237" i="17"/>
  <c r="I237" i="17"/>
  <c r="G237" i="17"/>
  <c r="F237" i="17"/>
  <c r="AU212" i="17"/>
  <c r="AU214" i="17" s="1"/>
  <c r="AW214" i="17" s="1"/>
  <c r="AY214" i="17" s="1"/>
  <c r="AT212" i="17"/>
  <c r="AS212" i="17"/>
  <c r="AR212" i="17"/>
  <c r="AQ212" i="17"/>
  <c r="AP212" i="17"/>
  <c r="AO212" i="17"/>
  <c r="AN212" i="17"/>
  <c r="AM212" i="17"/>
  <c r="AK212" i="17"/>
  <c r="AJ212" i="17"/>
  <c r="AI212" i="17"/>
  <c r="AH212" i="17"/>
  <c r="AG212" i="17"/>
  <c r="AF212" i="17"/>
  <c r="AE212" i="17"/>
  <c r="AD212" i="17"/>
  <c r="AC212" i="17"/>
  <c r="AB212" i="17"/>
  <c r="AA212" i="17"/>
  <c r="Z212" i="17"/>
  <c r="Y212" i="17"/>
  <c r="X212" i="17"/>
  <c r="W212" i="17"/>
  <c r="V212" i="17"/>
  <c r="U212" i="17"/>
  <c r="T212" i="17"/>
  <c r="S212" i="17"/>
  <c r="R212" i="17"/>
  <c r="Q212" i="17"/>
  <c r="P212" i="17"/>
  <c r="O212" i="17"/>
  <c r="N212" i="17"/>
  <c r="J212" i="17"/>
  <c r="I212" i="17"/>
  <c r="G212" i="17"/>
  <c r="F212" i="17"/>
  <c r="AU193" i="17"/>
  <c r="AT193" i="17"/>
  <c r="AS193" i="17"/>
  <c r="AR193" i="17"/>
  <c r="AQ193" i="17"/>
  <c r="AP193" i="17"/>
  <c r="AO193" i="17"/>
  <c r="AN193" i="17"/>
  <c r="AM193" i="17"/>
  <c r="AK193" i="17"/>
  <c r="AJ193" i="17"/>
  <c r="AI193" i="17"/>
  <c r="AH193" i="17"/>
  <c r="AG193" i="17"/>
  <c r="AF193" i="17"/>
  <c r="AE193" i="17"/>
  <c r="AD193" i="17"/>
  <c r="AC193" i="17"/>
  <c r="AB193" i="17"/>
  <c r="AA193" i="17"/>
  <c r="Z193" i="17"/>
  <c r="Y193" i="17"/>
  <c r="X193" i="17"/>
  <c r="W193" i="17"/>
  <c r="V193" i="17"/>
  <c r="U193" i="17"/>
  <c r="T193" i="17"/>
  <c r="S193" i="17"/>
  <c r="R193" i="17"/>
  <c r="Q193" i="17"/>
  <c r="P193" i="17"/>
  <c r="O193" i="17"/>
  <c r="N193" i="17"/>
  <c r="J193" i="17"/>
  <c r="I193" i="17"/>
  <c r="G193" i="17"/>
  <c r="F193" i="17"/>
  <c r="AU178" i="17"/>
  <c r="AT178" i="17"/>
  <c r="AS178" i="17"/>
  <c r="AR178" i="17"/>
  <c r="AQ178" i="17"/>
  <c r="AP178" i="17"/>
  <c r="AO178" i="17"/>
  <c r="AN178" i="17"/>
  <c r="AM178" i="17"/>
  <c r="AK178" i="17"/>
  <c r="AJ178" i="17"/>
  <c r="AI178" i="17"/>
  <c r="AH178" i="17"/>
  <c r="AG178" i="17"/>
  <c r="AF178" i="17"/>
  <c r="AE178" i="17"/>
  <c r="AD178" i="17"/>
  <c r="AC178" i="17"/>
  <c r="AB178" i="17"/>
  <c r="AA178" i="17"/>
  <c r="Z178" i="17"/>
  <c r="Y178" i="17"/>
  <c r="X178" i="17"/>
  <c r="W178" i="17"/>
  <c r="V178" i="17"/>
  <c r="U178" i="17"/>
  <c r="T178" i="17"/>
  <c r="S178" i="17"/>
  <c r="R178" i="17"/>
  <c r="Q178" i="17"/>
  <c r="P178" i="17"/>
  <c r="O178" i="17"/>
  <c r="N178" i="17"/>
  <c r="J178" i="17"/>
  <c r="I178" i="17"/>
  <c r="G178" i="17"/>
  <c r="F178" i="17"/>
  <c r="F254" i="17" s="1"/>
  <c r="AU159" i="17"/>
  <c r="AT159" i="17"/>
  <c r="AS159" i="17"/>
  <c r="AR159" i="17"/>
  <c r="AQ159" i="17"/>
  <c r="AP159" i="17"/>
  <c r="AO159" i="17"/>
  <c r="AN159" i="17"/>
  <c r="AM159" i="17"/>
  <c r="AK159" i="17"/>
  <c r="AJ159" i="17"/>
  <c r="AI159" i="17"/>
  <c r="AH159" i="17"/>
  <c r="AG159" i="17"/>
  <c r="AF159" i="17"/>
  <c r="AE159" i="17"/>
  <c r="AD159" i="17"/>
  <c r="AC159" i="17"/>
  <c r="AB159" i="17"/>
  <c r="AA159" i="17"/>
  <c r="Z159" i="17"/>
  <c r="Y159" i="17"/>
  <c r="X159" i="17"/>
  <c r="W159" i="17"/>
  <c r="V159" i="17"/>
  <c r="U159" i="17"/>
  <c r="S159" i="17"/>
  <c r="R159" i="17"/>
  <c r="Q159" i="17"/>
  <c r="P159" i="17"/>
  <c r="O159" i="17"/>
  <c r="N159" i="17"/>
  <c r="J159" i="17"/>
  <c r="I159" i="17"/>
  <c r="G159" i="17"/>
  <c r="AU147" i="17"/>
  <c r="AS147" i="17"/>
  <c r="AU124" i="17"/>
  <c r="AT124" i="17"/>
  <c r="AS124" i="17"/>
  <c r="AR124" i="17"/>
  <c r="AQ124" i="17"/>
  <c r="AP124" i="17"/>
  <c r="AO124" i="17"/>
  <c r="AN124" i="17"/>
  <c r="AM124" i="17"/>
  <c r="AL124" i="17"/>
  <c r="AK124" i="17"/>
  <c r="AJ124" i="17"/>
  <c r="AI124" i="17"/>
  <c r="AH124" i="17"/>
  <c r="AG124" i="17"/>
  <c r="AF124" i="17"/>
  <c r="AF126" i="17" s="1"/>
  <c r="AF128" i="17" s="1"/>
  <c r="AE124" i="17"/>
  <c r="AD124" i="17"/>
  <c r="AC124" i="17"/>
  <c r="AB124" i="17"/>
  <c r="AA124" i="17"/>
  <c r="Z124" i="17"/>
  <c r="Y124" i="17"/>
  <c r="X124" i="17"/>
  <c r="W124" i="17"/>
  <c r="V124" i="17"/>
  <c r="U124" i="17"/>
  <c r="T124" i="17"/>
  <c r="T126" i="17" s="1"/>
  <c r="T128" i="17" s="1"/>
  <c r="S124" i="17"/>
  <c r="S126" i="17" s="1"/>
  <c r="S128" i="17" s="1"/>
  <c r="R124" i="17"/>
  <c r="R126" i="17" s="1"/>
  <c r="R128" i="17" s="1"/>
  <c r="Q124" i="17"/>
  <c r="P124" i="17"/>
  <c r="P126" i="17" s="1"/>
  <c r="P128" i="17" s="1"/>
  <c r="O124" i="17"/>
  <c r="O126" i="17" s="1"/>
  <c r="O128" i="17" s="1"/>
  <c r="N124" i="17"/>
  <c r="N126" i="17" s="1"/>
  <c r="N128" i="17" s="1"/>
  <c r="J124" i="17"/>
  <c r="I124" i="17"/>
  <c r="L106" i="17"/>
  <c r="AU105" i="17"/>
  <c r="AT105" i="17"/>
  <c r="AS105" i="17"/>
  <c r="AR105" i="17"/>
  <c r="AQ105" i="17"/>
  <c r="AP105" i="17"/>
  <c r="AO105" i="17"/>
  <c r="AN105" i="17"/>
  <c r="AM105" i="17"/>
  <c r="AL105" i="17"/>
  <c r="AK105" i="17"/>
  <c r="AJ105" i="17"/>
  <c r="AI105" i="17"/>
  <c r="AH105" i="17"/>
  <c r="AG105" i="17"/>
  <c r="AE105" i="17"/>
  <c r="AD105" i="17"/>
  <c r="AC105" i="17"/>
  <c r="AB105" i="17"/>
  <c r="AA105" i="17"/>
  <c r="Z105" i="17"/>
  <c r="Y105" i="17"/>
  <c r="X105" i="17"/>
  <c r="W105" i="17"/>
  <c r="V105" i="17"/>
  <c r="U105" i="17"/>
  <c r="F105" i="17"/>
  <c r="AX67" i="17"/>
  <c r="AW67" i="17"/>
  <c r="L67" i="17"/>
  <c r="AX68" i="17"/>
  <c r="K69" i="17"/>
  <c r="K70" i="17" s="1"/>
  <c r="K71" i="17" s="1"/>
  <c r="K72" i="17" s="1"/>
  <c r="K73" i="17" s="1"/>
  <c r="J109" i="13" l="1"/>
  <c r="AI109" i="13"/>
  <c r="X109" i="13"/>
  <c r="AH109" i="13"/>
  <c r="Q109" i="13"/>
  <c r="T109" i="13"/>
  <c r="AE109" i="13"/>
  <c r="AA109" i="13"/>
  <c r="W234" i="13"/>
  <c r="AK109" i="13"/>
  <c r="AA234" i="13"/>
  <c r="AL169" i="13"/>
  <c r="O234" i="13"/>
  <c r="Y234" i="13"/>
  <c r="V126" i="17"/>
  <c r="V128" i="17" s="1"/>
  <c r="V180" i="17" s="1"/>
  <c r="V182" i="17" s="1"/>
  <c r="V239" i="17" s="1"/>
  <c r="V242" i="17" s="1"/>
  <c r="X126" i="17"/>
  <c r="X128" i="17" s="1"/>
  <c r="X180" i="17" s="1"/>
  <c r="X182" i="17" s="1"/>
  <c r="X239" i="17" s="1"/>
  <c r="X242" i="17" s="1"/>
  <c r="AJ109" i="13"/>
  <c r="AN126" i="17"/>
  <c r="AN128" i="17" s="1"/>
  <c r="AN180" i="17" s="1"/>
  <c r="AN182" i="17" s="1"/>
  <c r="AN239" i="17" s="1"/>
  <c r="AN242" i="17" s="1"/>
  <c r="AL109" i="13"/>
  <c r="AT109" i="13"/>
  <c r="U126" i="17"/>
  <c r="U128" i="17" s="1"/>
  <c r="U180" i="17" s="1"/>
  <c r="U182" i="17" s="1"/>
  <c r="U239" i="17" s="1"/>
  <c r="U242" i="17" s="1"/>
  <c r="J126" i="17"/>
  <c r="J128" i="17" s="1"/>
  <c r="J180" i="17" s="1"/>
  <c r="J182" i="17" s="1"/>
  <c r="J239" i="17" s="1"/>
  <c r="AD109" i="13"/>
  <c r="AP126" i="17"/>
  <c r="AP128" i="17" s="1"/>
  <c r="AP180" i="17" s="1"/>
  <c r="AP182" i="17" s="1"/>
  <c r="AP239" i="17" s="1"/>
  <c r="AP242" i="17" s="1"/>
  <c r="AD68" i="13"/>
  <c r="AD70" i="13" s="1"/>
  <c r="W126" i="17"/>
  <c r="W128" i="17" s="1"/>
  <c r="W180" i="17" s="1"/>
  <c r="W182" i="17" s="1"/>
  <c r="W239" i="17" s="1"/>
  <c r="W242" i="17" s="1"/>
  <c r="AO126" i="17"/>
  <c r="AO128" i="17" s="1"/>
  <c r="AO180" i="17" s="1"/>
  <c r="AO182" i="17" s="1"/>
  <c r="AO239" i="17" s="1"/>
  <c r="AO242" i="17" s="1"/>
  <c r="Y109" i="13"/>
  <c r="AO109" i="13"/>
  <c r="AM109" i="13"/>
  <c r="S109" i="13"/>
  <c r="R109" i="13"/>
  <c r="P109" i="13"/>
  <c r="AM169" i="13"/>
  <c r="AW40" i="13"/>
  <c r="F126" i="17"/>
  <c r="F128" i="17" s="1"/>
  <c r="F180" i="17" s="1"/>
  <c r="F182" i="17" s="1"/>
  <c r="AW147" i="17"/>
  <c r="AY147" i="17" s="1"/>
  <c r="AZ147" i="17" s="1"/>
  <c r="BA147" i="17" s="1"/>
  <c r="Y126" i="17"/>
  <c r="Y128" i="17" s="1"/>
  <c r="Y180" i="17" s="1"/>
  <c r="Y182" i="17" s="1"/>
  <c r="Y239" i="17" s="1"/>
  <c r="Y242" i="17" s="1"/>
  <c r="AQ126" i="17"/>
  <c r="AQ128" i="17" s="1"/>
  <c r="AQ180" i="17" s="1"/>
  <c r="AQ182" i="17" s="1"/>
  <c r="AQ239" i="17" s="1"/>
  <c r="AQ242" i="17" s="1"/>
  <c r="L121" i="20"/>
  <c r="H122" i="20"/>
  <c r="AX193" i="17"/>
  <c r="S234" i="13"/>
  <c r="AW159" i="17"/>
  <c r="AC234" i="13"/>
  <c r="AW193" i="17"/>
  <c r="AB234" i="13"/>
  <c r="AW212" i="17"/>
  <c r="AX178" i="17"/>
  <c r="AX212" i="17"/>
  <c r="AY32" i="13"/>
  <c r="AZ214" i="17"/>
  <c r="BA214" i="17" s="1"/>
  <c r="V109" i="13"/>
  <c r="AE234" i="13"/>
  <c r="AO248" i="13"/>
  <c r="AF109" i="13"/>
  <c r="AP109" i="13"/>
  <c r="AW178" i="17"/>
  <c r="AC109" i="13"/>
  <c r="AB109" i="13"/>
  <c r="AX159" i="17"/>
  <c r="Z234" i="13"/>
  <c r="O109" i="13"/>
  <c r="AX237" i="17"/>
  <c r="AY87" i="17"/>
  <c r="AZ87" i="17" s="1"/>
  <c r="BA87" i="17" s="1"/>
  <c r="H92" i="18"/>
  <c r="L91" i="18"/>
  <c r="AM126" i="17"/>
  <c r="AM128" i="17" s="1"/>
  <c r="AM180" i="17" s="1"/>
  <c r="AM182" i="17" s="1"/>
  <c r="AM239" i="17" s="1"/>
  <c r="AM242" i="17" s="1"/>
  <c r="AL126" i="17"/>
  <c r="AL128" i="17" s="1"/>
  <c r="AL180" i="17" s="1"/>
  <c r="AL182" i="17" s="1"/>
  <c r="AL239" i="17" s="1"/>
  <c r="I126" i="17"/>
  <c r="I128" i="17" s="1"/>
  <c r="I180" i="17" s="1"/>
  <c r="I182" i="17" s="1"/>
  <c r="I239" i="17" s="1"/>
  <c r="Z126" i="17"/>
  <c r="Z128" i="17" s="1"/>
  <c r="Z180" i="17" s="1"/>
  <c r="Z182" i="17" s="1"/>
  <c r="Z239" i="17" s="1"/>
  <c r="Z242" i="17" s="1"/>
  <c r="AA126" i="17"/>
  <c r="AA128" i="17" s="1"/>
  <c r="AA180" i="17" s="1"/>
  <c r="AA182" i="17" s="1"/>
  <c r="AA239" i="17" s="1"/>
  <c r="AA242" i="17" s="1"/>
  <c r="AG126" i="17"/>
  <c r="AG128" i="17" s="1"/>
  <c r="AG180" i="17" s="1"/>
  <c r="AG182" i="17" s="1"/>
  <c r="AG239" i="17" s="1"/>
  <c r="AG242" i="17" s="1"/>
  <c r="AB126" i="17"/>
  <c r="AB128" i="17" s="1"/>
  <c r="AB180" i="17" s="1"/>
  <c r="AB182" i="17" s="1"/>
  <c r="AB239" i="17" s="1"/>
  <c r="AB242" i="17" s="1"/>
  <c r="AH126" i="17"/>
  <c r="AH128" i="17" s="1"/>
  <c r="AC126" i="17"/>
  <c r="AC128" i="17" s="1"/>
  <c r="AC180" i="17" s="1"/>
  <c r="AC182" i="17" s="1"/>
  <c r="AC239" i="17" s="1"/>
  <c r="AC242" i="17" s="1"/>
  <c r="AI126" i="17"/>
  <c r="AI128" i="17" s="1"/>
  <c r="AI180" i="17" s="1"/>
  <c r="AI182" i="17" s="1"/>
  <c r="AI239" i="17" s="1"/>
  <c r="AI242" i="17" s="1"/>
  <c r="AD126" i="17"/>
  <c r="AD128" i="17" s="1"/>
  <c r="AD180" i="17" s="1"/>
  <c r="AD182" i="17" s="1"/>
  <c r="AD239" i="17" s="1"/>
  <c r="AD242" i="17" s="1"/>
  <c r="AJ126" i="17"/>
  <c r="AJ128" i="17" s="1"/>
  <c r="AJ180" i="17" s="1"/>
  <c r="AJ182" i="17" s="1"/>
  <c r="AJ239" i="17" s="1"/>
  <c r="AJ242" i="17" s="1"/>
  <c r="AR126" i="17"/>
  <c r="AR128" i="17" s="1"/>
  <c r="AR180" i="17" s="1"/>
  <c r="AR182" i="17" s="1"/>
  <c r="AR239" i="17" s="1"/>
  <c r="AR242" i="17" s="1"/>
  <c r="AE126" i="17"/>
  <c r="AE128" i="17" s="1"/>
  <c r="AE180" i="17" s="1"/>
  <c r="AE182" i="17" s="1"/>
  <c r="AE239" i="17" s="1"/>
  <c r="AE242" i="17" s="1"/>
  <c r="AK126" i="17"/>
  <c r="AK128" i="17" s="1"/>
  <c r="AK180" i="17" s="1"/>
  <c r="AY85" i="17"/>
  <c r="AZ85" i="17" s="1"/>
  <c r="Q126" i="17"/>
  <c r="K74" i="17"/>
  <c r="K75" i="17" s="1"/>
  <c r="K76" i="17" s="1"/>
  <c r="K77" i="17" s="1"/>
  <c r="K78" i="17" s="1"/>
  <c r="K79" i="17" s="1"/>
  <c r="K80" i="17" s="1"/>
  <c r="K82" i="17" s="1"/>
  <c r="K83" i="17" s="1"/>
  <c r="W254" i="17"/>
  <c r="AO254" i="17"/>
  <c r="AW124" i="17"/>
  <c r="AX124" i="17"/>
  <c r="AC254" i="17"/>
  <c r="AY106" i="17"/>
  <c r="AZ106" i="17" s="1"/>
  <c r="BA106" i="17" s="1"/>
  <c r="AY83" i="17"/>
  <c r="AZ83" i="17" s="1"/>
  <c r="BA83" i="17" s="1"/>
  <c r="AY13" i="13"/>
  <c r="K18" i="13"/>
  <c r="K19" i="13" s="1"/>
  <c r="K20" i="13" s="1"/>
  <c r="K21" i="13" s="1"/>
  <c r="K22" i="13" s="1"/>
  <c r="AX40" i="13"/>
  <c r="AY67" i="17"/>
  <c r="AZ67" i="17" s="1"/>
  <c r="R254" i="17"/>
  <c r="AD254" i="17"/>
  <c r="G254" i="17"/>
  <c r="Q254" i="17"/>
  <c r="Z254" i="17"/>
  <c r="AL254" i="17"/>
  <c r="J254" i="17"/>
  <c r="X254" i="17"/>
  <c r="AJ254" i="17"/>
  <c r="AM254" i="17"/>
  <c r="AF254" i="17"/>
  <c r="I254" i="17"/>
  <c r="AY92" i="17"/>
  <c r="AZ92" i="17" s="1"/>
  <c r="BA92" i="17" s="1"/>
  <c r="AY100" i="17"/>
  <c r="AZ100" i="17" s="1"/>
  <c r="BA100" i="17" s="1"/>
  <c r="AS126" i="17"/>
  <c r="V254" i="17"/>
  <c r="AB254" i="17"/>
  <c r="AN254" i="17"/>
  <c r="U254" i="17"/>
  <c r="AA254" i="17"/>
  <c r="AG254" i="17"/>
  <c r="S254" i="17"/>
  <c r="AE254" i="17"/>
  <c r="AK254" i="17"/>
  <c r="AU237" i="17"/>
  <c r="AW237" i="17" s="1"/>
  <c r="AH254" i="17"/>
  <c r="R180" i="17"/>
  <c r="R182" i="17" s="1"/>
  <c r="R239" i="17" s="1"/>
  <c r="R242" i="17" s="1"/>
  <c r="AY107" i="17"/>
  <c r="AZ107" i="17" s="1"/>
  <c r="BA107" i="17" s="1"/>
  <c r="P180" i="17"/>
  <c r="P182" i="17" s="1"/>
  <c r="P239" i="17" s="1"/>
  <c r="P242" i="17" s="1"/>
  <c r="AT126" i="17"/>
  <c r="G180" i="17"/>
  <c r="G182" i="17" s="1"/>
  <c r="S180" i="17"/>
  <c r="S182" i="17" s="1"/>
  <c r="S239" i="17" s="1"/>
  <c r="S242" i="17" s="1"/>
  <c r="AX105" i="17"/>
  <c r="T180" i="17"/>
  <c r="T182" i="17" s="1"/>
  <c r="T239" i="17" s="1"/>
  <c r="T242" i="17" s="1"/>
  <c r="AY69" i="17"/>
  <c r="AZ69" i="17" s="1"/>
  <c r="BA69" i="17" s="1"/>
  <c r="AF180" i="17"/>
  <c r="AY93" i="17"/>
  <c r="AZ93" i="17" s="1"/>
  <c r="BA93" i="17" s="1"/>
  <c r="AY86" i="17"/>
  <c r="AZ86" i="17" s="1"/>
  <c r="BA86" i="17" s="1"/>
  <c r="AW84" i="17"/>
  <c r="O180" i="17"/>
  <c r="O182" i="17" s="1"/>
  <c r="O239" i="17" s="1"/>
  <c r="O242" i="17" s="1"/>
  <c r="AX84" i="17"/>
  <c r="AW105" i="17"/>
  <c r="AU126" i="17"/>
  <c r="AU128" i="17" s="1"/>
  <c r="AU180" i="17" s="1"/>
  <c r="AU182" i="17" s="1"/>
  <c r="P254" i="17"/>
  <c r="L16" i="17"/>
  <c r="H17" i="17"/>
  <c r="AN109" i="13"/>
  <c r="AJ169" i="13"/>
  <c r="X68" i="13"/>
  <c r="X70" i="13" s="1"/>
  <c r="R68" i="13"/>
  <c r="R70" i="13" s="1"/>
  <c r="AT68" i="13"/>
  <c r="AT70" i="13" s="1"/>
  <c r="AN68" i="13"/>
  <c r="AN70" i="13" s="1"/>
  <c r="AH68" i="13"/>
  <c r="AH70" i="13" s="1"/>
  <c r="AY14" i="13"/>
  <c r="AY24" i="13"/>
  <c r="AO234" i="13"/>
  <c r="AI234" i="13"/>
  <c r="AX51" i="13"/>
  <c r="AW51" i="13"/>
  <c r="L12" i="13"/>
  <c r="AE169" i="13"/>
  <c r="J169" i="13"/>
  <c r="AM234" i="13"/>
  <c r="J234" i="13"/>
  <c r="AX66" i="13"/>
  <c r="AX232" i="13"/>
  <c r="AX202" i="13"/>
  <c r="AX188" i="13"/>
  <c r="AW106" i="13"/>
  <c r="AW93" i="13"/>
  <c r="AW76" i="13"/>
  <c r="G169" i="13"/>
  <c r="AW167" i="13"/>
  <c r="AW136" i="13"/>
  <c r="AW122" i="13"/>
  <c r="AX106" i="13"/>
  <c r="AX93" i="13"/>
  <c r="AX76" i="13"/>
  <c r="AX167" i="13"/>
  <c r="AX136" i="13"/>
  <c r="AX122" i="13"/>
  <c r="AW66" i="13"/>
  <c r="AW202" i="13"/>
  <c r="AW188" i="13"/>
  <c r="AI169" i="13"/>
  <c r="AH169" i="13"/>
  <c r="G248" i="13"/>
  <c r="S169" i="13"/>
  <c r="AZ207" i="13"/>
  <c r="BA207" i="13" s="1"/>
  <c r="AK169" i="13"/>
  <c r="V234" i="13"/>
  <c r="AO169" i="13"/>
  <c r="AP68" i="13"/>
  <c r="AP70" i="13" s="1"/>
  <c r="N234" i="13"/>
  <c r="AY39" i="13"/>
  <c r="AY36" i="13"/>
  <c r="AY30" i="13"/>
  <c r="AY27" i="13"/>
  <c r="AG68" i="13"/>
  <c r="AG70" i="13" s="1"/>
  <c r="AG111" i="13" s="1"/>
  <c r="AG171" i="13" s="1"/>
  <c r="AG236" i="13" s="1"/>
  <c r="AG249" i="13" s="1"/>
  <c r="AA68" i="13"/>
  <c r="AA70" i="13" s="1"/>
  <c r="U68" i="13"/>
  <c r="U70" i="13" s="1"/>
  <c r="U111" i="13" s="1"/>
  <c r="O68" i="13"/>
  <c r="O70" i="13" s="1"/>
  <c r="AY38" i="13"/>
  <c r="AP169" i="13"/>
  <c r="AQ68" i="13"/>
  <c r="AQ70" i="13" s="1"/>
  <c r="AQ111" i="13" s="1"/>
  <c r="AQ169" i="13" s="1"/>
  <c r="AQ171" i="13" s="1"/>
  <c r="AK68" i="13"/>
  <c r="AY43" i="13"/>
  <c r="I234" i="13"/>
  <c r="F169" i="13"/>
  <c r="AZ235" i="13"/>
  <c r="BA235" i="13" s="1"/>
  <c r="AZ219" i="13"/>
  <c r="AZ208" i="13"/>
  <c r="BA208" i="13" s="1"/>
  <c r="AZ104" i="13"/>
  <c r="BA104" i="13" s="1"/>
  <c r="AZ101" i="13"/>
  <c r="BA101" i="13" s="1"/>
  <c r="AZ98" i="13"/>
  <c r="BA98" i="13" s="1"/>
  <c r="AZ73" i="13"/>
  <c r="AY34" i="13"/>
  <c r="AY26" i="13"/>
  <c r="AY23" i="13"/>
  <c r="AJ234" i="13"/>
  <c r="AQ234" i="13"/>
  <c r="AQ236" i="13" s="1"/>
  <c r="U169" i="13"/>
  <c r="O169" i="13"/>
  <c r="AZ233" i="13"/>
  <c r="BA233" i="13" s="1"/>
  <c r="AZ221" i="13"/>
  <c r="BA221" i="13" s="1"/>
  <c r="AZ103" i="13"/>
  <c r="BA103" i="13" s="1"/>
  <c r="AZ97" i="13"/>
  <c r="BA97" i="13" s="1"/>
  <c r="AZ87" i="13"/>
  <c r="BA87" i="13" s="1"/>
  <c r="AY33" i="13"/>
  <c r="AY28" i="13"/>
  <c r="AZ231" i="13"/>
  <c r="BA231" i="13" s="1"/>
  <c r="AZ220" i="13"/>
  <c r="BA220" i="13" s="1"/>
  <c r="AZ209" i="13"/>
  <c r="BA209" i="13" s="1"/>
  <c r="AY12" i="13"/>
  <c r="AY15" i="13"/>
  <c r="AN248" i="13"/>
  <c r="AZ225" i="13"/>
  <c r="BA225" i="13" s="1"/>
  <c r="AZ214" i="13"/>
  <c r="BA214" i="13" s="1"/>
  <c r="AZ80" i="13"/>
  <c r="BA80" i="13" s="1"/>
  <c r="AY41" i="13"/>
  <c r="AZ99" i="13"/>
  <c r="BA99" i="13" s="1"/>
  <c r="AZ95" i="13"/>
  <c r="BA95" i="13" s="1"/>
  <c r="AZ213" i="13"/>
  <c r="BA213" i="13" s="1"/>
  <c r="AZ100" i="13"/>
  <c r="BA100" i="13" s="1"/>
  <c r="F234" i="13"/>
  <c r="AK234" i="13"/>
  <c r="P234" i="13"/>
  <c r="G234" i="13"/>
  <c r="Y169" i="13"/>
  <c r="AR68" i="13"/>
  <c r="AR70" i="13" s="1"/>
  <c r="AR111" i="13" s="1"/>
  <c r="AR169" i="13" s="1"/>
  <c r="AR171" i="13" s="1"/>
  <c r="AL68" i="13"/>
  <c r="AL70" i="13" s="1"/>
  <c r="AZ230" i="13"/>
  <c r="BA230" i="13" s="1"/>
  <c r="AZ218" i="13"/>
  <c r="BA218" i="13" s="1"/>
  <c r="AZ201" i="13"/>
  <c r="BA201" i="13" s="1"/>
  <c r="AZ198" i="13"/>
  <c r="BA198" i="13" s="1"/>
  <c r="AZ195" i="13"/>
  <c r="BA195" i="13" s="1"/>
  <c r="AZ192" i="13"/>
  <c r="BA192" i="13" s="1"/>
  <c r="AZ189" i="13"/>
  <c r="BA189" i="13" s="1"/>
  <c r="AZ185" i="13"/>
  <c r="BA185" i="13" s="1"/>
  <c r="AZ182" i="13"/>
  <c r="BA182" i="13" s="1"/>
  <c r="AZ179" i="13"/>
  <c r="BA179" i="13" s="1"/>
  <c r="AZ176" i="13"/>
  <c r="BA176" i="13" s="1"/>
  <c r="AZ173" i="13"/>
  <c r="BA173" i="13" s="1"/>
  <c r="AZ83" i="13"/>
  <c r="BA83" i="13" s="1"/>
  <c r="AY44" i="13"/>
  <c r="AY31" i="13"/>
  <c r="H13" i="13"/>
  <c r="H14" i="13" s="1"/>
  <c r="L14" i="13" s="1"/>
  <c r="AN169" i="13"/>
  <c r="AC169" i="13"/>
  <c r="W169" i="13"/>
  <c r="Q169" i="13"/>
  <c r="AM248" i="13"/>
  <c r="J248" i="13"/>
  <c r="AE68" i="13"/>
  <c r="AE70" i="13" s="1"/>
  <c r="Y68" i="13"/>
  <c r="Y70" i="13" s="1"/>
  <c r="S68" i="13"/>
  <c r="S70" i="13" s="1"/>
  <c r="AZ222" i="13"/>
  <c r="BA222" i="13" s="1"/>
  <c r="AZ210" i="13"/>
  <c r="BA210" i="13" s="1"/>
  <c r="AZ204" i="13"/>
  <c r="BA204" i="13" s="1"/>
  <c r="AZ200" i="13"/>
  <c r="BA200" i="13" s="1"/>
  <c r="AZ197" i="13"/>
  <c r="BA197" i="13" s="1"/>
  <c r="AZ191" i="13"/>
  <c r="BA191" i="13" s="1"/>
  <c r="AZ187" i="13"/>
  <c r="BA187" i="13" s="1"/>
  <c r="AZ181" i="13"/>
  <c r="BA181" i="13" s="1"/>
  <c r="AZ178" i="13"/>
  <c r="BA178" i="13" s="1"/>
  <c r="AZ175" i="13"/>
  <c r="BA175" i="13" s="1"/>
  <c r="AZ172" i="13"/>
  <c r="BA172" i="13" s="1"/>
  <c r="AZ74" i="13"/>
  <c r="BA74" i="13" s="1"/>
  <c r="AY35" i="13"/>
  <c r="F248" i="13"/>
  <c r="I248" i="13"/>
  <c r="AL248" i="13"/>
  <c r="AU68" i="13"/>
  <c r="AU70" i="13" s="1"/>
  <c r="AU109" i="13" s="1"/>
  <c r="AU111" i="13" s="1"/>
  <c r="AU169" i="13" s="1"/>
  <c r="AU171" i="13" s="1"/>
  <c r="AO68" i="13"/>
  <c r="AO70" i="13" s="1"/>
  <c r="AI68" i="13"/>
  <c r="AI70" i="13" s="1"/>
  <c r="AI111" i="13" s="1"/>
  <c r="AZ224" i="13"/>
  <c r="BA224" i="13" s="1"/>
  <c r="AZ212" i="13"/>
  <c r="BA212" i="13" s="1"/>
  <c r="AY37" i="13"/>
  <c r="AY25" i="13"/>
  <c r="Z109" i="13"/>
  <c r="AF68" i="13"/>
  <c r="AF70" i="13" s="1"/>
  <c r="Z68" i="13"/>
  <c r="Z70" i="13" s="1"/>
  <c r="T68" i="13"/>
  <c r="T70" i="13" s="1"/>
  <c r="F68" i="13"/>
  <c r="F70" i="13" s="1"/>
  <c r="AB68" i="13"/>
  <c r="AB70" i="13" s="1"/>
  <c r="V68" i="13"/>
  <c r="V70" i="13" s="1"/>
  <c r="P68" i="13"/>
  <c r="P70" i="13" s="1"/>
  <c r="AZ228" i="13"/>
  <c r="BA228" i="13" s="1"/>
  <c r="AZ216" i="13"/>
  <c r="BA216" i="13" s="1"/>
  <c r="AZ81" i="13"/>
  <c r="BA81" i="13" s="1"/>
  <c r="AY42" i="13"/>
  <c r="AY29" i="13"/>
  <c r="AZ85" i="13"/>
  <c r="BA85" i="13" s="1"/>
  <c r="AZ72" i="13"/>
  <c r="BA72" i="13" s="1"/>
  <c r="AJ68" i="13"/>
  <c r="AJ70" i="13" s="1"/>
  <c r="N68" i="13"/>
  <c r="AZ184" i="13"/>
  <c r="BA184" i="13" s="1"/>
  <c r="AZ196" i="13"/>
  <c r="BA196" i="13" s="1"/>
  <c r="AZ174" i="13"/>
  <c r="BA174" i="13" s="1"/>
  <c r="AZ190" i="13"/>
  <c r="BA190" i="13" s="1"/>
  <c r="AZ205" i="13"/>
  <c r="BA205" i="13" s="1"/>
  <c r="AZ199" i="13"/>
  <c r="BA199" i="13" s="1"/>
  <c r="AZ193" i="13"/>
  <c r="BA193" i="13" s="1"/>
  <c r="AZ186" i="13"/>
  <c r="BA186" i="13" s="1"/>
  <c r="AZ150" i="13"/>
  <c r="BA150" i="13" s="1"/>
  <c r="AZ71" i="13"/>
  <c r="BA71" i="13" s="1"/>
  <c r="AU232" i="13"/>
  <c r="AU234" i="13" s="1"/>
  <c r="AU236" i="13" s="1"/>
  <c r="AF234" i="13"/>
  <c r="T234" i="13"/>
  <c r="AP234" i="13"/>
  <c r="AB169" i="13"/>
  <c r="V169" i="13"/>
  <c r="P169" i="13"/>
  <c r="BA128" i="13"/>
  <c r="BA229" i="13"/>
  <c r="BA158" i="13"/>
  <c r="Q234" i="13"/>
  <c r="AS234" i="13"/>
  <c r="AS236" i="13" s="1"/>
  <c r="AD234" i="13"/>
  <c r="X234" i="13"/>
  <c r="R234" i="13"/>
  <c r="AT234" i="13"/>
  <c r="AT236" i="13" s="1"/>
  <c r="AN234" i="13"/>
  <c r="AH234" i="13"/>
  <c r="I109" i="13"/>
  <c r="AR234" i="13"/>
  <c r="AR236" i="13" s="1"/>
  <c r="AL234" i="13"/>
  <c r="AZ61" i="13"/>
  <c r="BA61" i="13" s="1"/>
  <c r="AC68" i="13"/>
  <c r="AC70" i="13" s="1"/>
  <c r="W68" i="13"/>
  <c r="W70" i="13" s="1"/>
  <c r="W111" i="13" s="1"/>
  <c r="Q68" i="13"/>
  <c r="Q70" i="13" s="1"/>
  <c r="I68" i="13"/>
  <c r="I70" i="13" s="1"/>
  <c r="AZ82" i="13"/>
  <c r="BA82" i="13" s="1"/>
  <c r="BA78" i="13"/>
  <c r="AZ88" i="13"/>
  <c r="BA88" i="13" s="1"/>
  <c r="N169" i="13"/>
  <c r="AJ248" i="13"/>
  <c r="AF169" i="13"/>
  <c r="Z169" i="13"/>
  <c r="T169" i="13"/>
  <c r="AZ86" i="13"/>
  <c r="BA86" i="13" s="1"/>
  <c r="AZ84" i="13"/>
  <c r="BA84" i="13" s="1"/>
  <c r="F109" i="13"/>
  <c r="I169" i="13"/>
  <c r="AA169" i="13"/>
  <c r="AK248" i="13"/>
  <c r="AD169" i="13"/>
  <c r="X169" i="13"/>
  <c r="R169" i="13"/>
  <c r="N109" i="13"/>
  <c r="AS68" i="13"/>
  <c r="AS70" i="13" s="1"/>
  <c r="AS111" i="13" s="1"/>
  <c r="AS169" i="13" s="1"/>
  <c r="AS171" i="13" s="1"/>
  <c r="AM68" i="13"/>
  <c r="AM70" i="13" s="1"/>
  <c r="J68" i="13"/>
  <c r="J70" i="13" s="1"/>
  <c r="J111" i="13" s="1"/>
  <c r="G68" i="13"/>
  <c r="X111" i="13" l="1"/>
  <c r="AH111" i="13"/>
  <c r="AH171" i="13" s="1"/>
  <c r="AH236" i="13" s="1"/>
  <c r="AH69" i="20" s="1"/>
  <c r="Q111" i="13"/>
  <c r="Q171" i="13" s="1"/>
  <c r="Q236" i="13" s="1"/>
  <c r="Q249" i="13" s="1"/>
  <c r="T111" i="13"/>
  <c r="AA111" i="13"/>
  <c r="AE111" i="13"/>
  <c r="AE171" i="13" s="1"/>
  <c r="AE236" i="13" s="1"/>
  <c r="AE249" i="13" s="1"/>
  <c r="AL111" i="13"/>
  <c r="AL171" i="13" s="1"/>
  <c r="AI171" i="13"/>
  <c r="AI236" i="13" s="1"/>
  <c r="AJ111" i="13"/>
  <c r="AJ171" i="13" s="1"/>
  <c r="AJ236" i="13" s="1"/>
  <c r="AD111" i="13"/>
  <c r="AD171" i="13" s="1"/>
  <c r="AD236" i="13" s="1"/>
  <c r="AD249" i="13" s="1"/>
  <c r="Y111" i="13"/>
  <c r="Y171" i="13" s="1"/>
  <c r="Y236" i="13" s="1"/>
  <c r="Y249" i="13" s="1"/>
  <c r="AY237" i="17"/>
  <c r="AZ237" i="17" s="1"/>
  <c r="BA237" i="17" s="1"/>
  <c r="AT111" i="13"/>
  <c r="AT169" i="13" s="1"/>
  <c r="AT171" i="13" s="1"/>
  <c r="AM111" i="13"/>
  <c r="AM171" i="13" s="1"/>
  <c r="AM236" i="13" s="1"/>
  <c r="AF111" i="13"/>
  <c r="AF171" i="13" s="1"/>
  <c r="AF236" i="13" s="1"/>
  <c r="AF249" i="13" s="1"/>
  <c r="AP111" i="13"/>
  <c r="AP171" i="13" s="1"/>
  <c r="AP236" i="13" s="1"/>
  <c r="P111" i="13"/>
  <c r="P171" i="13" s="1"/>
  <c r="P236" i="13" s="1"/>
  <c r="P249" i="13" s="1"/>
  <c r="AO111" i="13"/>
  <c r="AO171" i="13" s="1"/>
  <c r="AO236" i="13" s="1"/>
  <c r="R111" i="13"/>
  <c r="R171" i="13" s="1"/>
  <c r="R236" i="13" s="1"/>
  <c r="R249" i="13" s="1"/>
  <c r="AB111" i="13"/>
  <c r="AB171" i="13" s="1"/>
  <c r="AB236" i="13" s="1"/>
  <c r="AB249" i="13" s="1"/>
  <c r="AY193" i="17"/>
  <c r="S111" i="13"/>
  <c r="S171" i="13" s="1"/>
  <c r="S236" i="13" s="1"/>
  <c r="S249" i="13" s="1"/>
  <c r="V111" i="13"/>
  <c r="V171" i="13" s="1"/>
  <c r="V236" i="13" s="1"/>
  <c r="V249" i="13" s="1"/>
  <c r="I111" i="13"/>
  <c r="I171" i="13" s="1"/>
  <c r="I236" i="13" s="1"/>
  <c r="AY188" i="13"/>
  <c r="AZ188" i="13" s="1"/>
  <c r="BA188" i="13" s="1"/>
  <c r="F251" i="13"/>
  <c r="F253" i="13" s="1"/>
  <c r="H123" i="20"/>
  <c r="L122" i="20"/>
  <c r="AY178" i="17"/>
  <c r="G251" i="13"/>
  <c r="G253" i="13" s="1"/>
  <c r="AY212" i="17"/>
  <c r="AZ212" i="17" s="1"/>
  <c r="BA212" i="17" s="1"/>
  <c r="J171" i="13"/>
  <c r="J236" i="13" s="1"/>
  <c r="AY159" i="17"/>
  <c r="AC111" i="13"/>
  <c r="AC171" i="13" s="1"/>
  <c r="AC236" i="13" s="1"/>
  <c r="AC249" i="13" s="1"/>
  <c r="O111" i="13"/>
  <c r="O171" i="13" s="1"/>
  <c r="O236" i="13" s="1"/>
  <c r="O249" i="13" s="1"/>
  <c r="AK182" i="17"/>
  <c r="AF182" i="17"/>
  <c r="H93" i="18"/>
  <c r="L92" i="18"/>
  <c r="AT128" i="17"/>
  <c r="AT180" i="17" s="1"/>
  <c r="AT182" i="17" s="1"/>
  <c r="AT239" i="17" s="1"/>
  <c r="AT242" i="17" s="1"/>
  <c r="AS128" i="17"/>
  <c r="AS180" i="17" s="1"/>
  <c r="AS182" i="17" s="1"/>
  <c r="AS239" i="17" s="1"/>
  <c r="AS242" i="17" s="1"/>
  <c r="Q128" i="17"/>
  <c r="Q180" i="17" s="1"/>
  <c r="Q182" i="17" s="1"/>
  <c r="Q239" i="17" s="1"/>
  <c r="Q242" i="17" s="1"/>
  <c r="BA67" i="17"/>
  <c r="BA85" i="17"/>
  <c r="AH180" i="17"/>
  <c r="AH182" i="17" s="1"/>
  <c r="AH239" i="17" s="1"/>
  <c r="F239" i="17"/>
  <c r="AW126" i="17"/>
  <c r="AY124" i="17"/>
  <c r="AZ124" i="17" s="1"/>
  <c r="BA124" i="17" s="1"/>
  <c r="AX126" i="17"/>
  <c r="AU239" i="17"/>
  <c r="AU242" i="17" s="1"/>
  <c r="K23" i="13"/>
  <c r="K24" i="13" s="1"/>
  <c r="K25" i="13" s="1"/>
  <c r="K26" i="13" s="1"/>
  <c r="K27" i="13" s="1"/>
  <c r="K28" i="13" s="1"/>
  <c r="K29" i="13" s="1"/>
  <c r="K30" i="13" s="1"/>
  <c r="K31" i="13" s="1"/>
  <c r="K32" i="13" s="1"/>
  <c r="K33" i="13" s="1"/>
  <c r="K34" i="13" s="1"/>
  <c r="K35" i="13" s="1"/>
  <c r="K36" i="13" s="1"/>
  <c r="K37" i="13" s="1"/>
  <c r="K38" i="13" s="1"/>
  <c r="K39" i="13" s="1"/>
  <c r="K40" i="13" s="1"/>
  <c r="K42" i="13" s="1"/>
  <c r="K43" i="13" s="1"/>
  <c r="K44" i="13" s="1"/>
  <c r="K45" i="13" s="1"/>
  <c r="K46" i="13" s="1"/>
  <c r="K47" i="13" s="1"/>
  <c r="K48" i="13" s="1"/>
  <c r="AY51" i="13"/>
  <c r="AN111" i="13"/>
  <c r="AN171" i="13" s="1"/>
  <c r="AN236" i="13" s="1"/>
  <c r="AY105" i="17"/>
  <c r="AZ105" i="17" s="1"/>
  <c r="BA105" i="17" s="1"/>
  <c r="G239" i="17"/>
  <c r="AY84" i="17"/>
  <c r="L17" i="17"/>
  <c r="H18" i="17"/>
  <c r="L13" i="13"/>
  <c r="H15" i="13"/>
  <c r="L15" i="13" s="1"/>
  <c r="X171" i="13"/>
  <c r="X236" i="13" s="1"/>
  <c r="X249" i="13" s="1"/>
  <c r="AY66" i="13"/>
  <c r="AW232" i="13"/>
  <c r="AY232" i="13" s="1"/>
  <c r="AY167" i="13"/>
  <c r="AY202" i="13"/>
  <c r="AX109" i="13"/>
  <c r="AY122" i="13"/>
  <c r="AY106" i="13"/>
  <c r="AW68" i="13"/>
  <c r="AW234" i="13"/>
  <c r="AY136" i="13"/>
  <c r="AW109" i="13"/>
  <c r="AX234" i="13"/>
  <c r="AY76" i="13"/>
  <c r="AX68" i="13"/>
  <c r="AX169" i="13"/>
  <c r="AY93" i="13"/>
  <c r="AA171" i="13"/>
  <c r="AA236" i="13" s="1"/>
  <c r="AA249" i="13" s="1"/>
  <c r="Z111" i="13"/>
  <c r="Z171" i="13" s="1"/>
  <c r="Z236" i="13" s="1"/>
  <c r="Z249" i="13" s="1"/>
  <c r="AY40" i="13"/>
  <c r="U171" i="13"/>
  <c r="U236" i="13" s="1"/>
  <c r="U249" i="13" s="1"/>
  <c r="N70" i="13"/>
  <c r="AX70" i="13" s="1"/>
  <c r="AL236" i="13"/>
  <c r="AK70" i="13"/>
  <c r="AZ194" i="13"/>
  <c r="BA194" i="13" s="1"/>
  <c r="BA219" i="13"/>
  <c r="W171" i="13"/>
  <c r="W236" i="13" s="1"/>
  <c r="W249" i="13" s="1"/>
  <c r="BA73" i="13"/>
  <c r="F111" i="13"/>
  <c r="F171" i="13" s="1"/>
  <c r="F236" i="13" s="1"/>
  <c r="T171" i="13"/>
  <c r="T236" i="13" s="1"/>
  <c r="T249" i="13" s="1"/>
  <c r="AZ159" i="13"/>
  <c r="BA159" i="13" s="1"/>
  <c r="AF252" i="13"/>
  <c r="AF253" i="13" s="1"/>
  <c r="AZ163" i="13"/>
  <c r="BA163" i="13" s="1"/>
  <c r="G70" i="13"/>
  <c r="AZ157" i="13"/>
  <c r="BA157" i="13" s="1"/>
  <c r="AW169" i="13" l="1"/>
  <c r="AY169" i="13" s="1"/>
  <c r="AZ193" i="17"/>
  <c r="BA193" i="17" s="1"/>
  <c r="AH129" i="20"/>
  <c r="AW69" i="20"/>
  <c r="AY69" i="20" s="1"/>
  <c r="AZ69" i="20" s="1"/>
  <c r="BA69" i="20" s="1"/>
  <c r="H16" i="13"/>
  <c r="H17" i="13" s="1"/>
  <c r="H18" i="13" s="1"/>
  <c r="H124" i="20"/>
  <c r="L123" i="20"/>
  <c r="AZ159" i="17"/>
  <c r="BA159" i="17" s="1"/>
  <c r="AH68" i="18"/>
  <c r="AH68" i="17"/>
  <c r="AW68" i="17" s="1"/>
  <c r="AY68" i="17" s="1"/>
  <c r="AZ68" i="17" s="1"/>
  <c r="BA68" i="17" s="1"/>
  <c r="AW180" i="17"/>
  <c r="AZ178" i="17"/>
  <c r="BA178" i="17" s="1"/>
  <c r="AK239" i="17"/>
  <c r="AW182" i="17"/>
  <c r="AF239" i="17"/>
  <c r="H94" i="18"/>
  <c r="L93" i="18"/>
  <c r="AY126" i="17"/>
  <c r="AZ126" i="17" s="1"/>
  <c r="BA126" i="17" s="1"/>
  <c r="AW128" i="17"/>
  <c r="N180" i="17"/>
  <c r="AX180" i="17" s="1"/>
  <c r="AX128" i="17"/>
  <c r="K53" i="13"/>
  <c r="K54" i="13" s="1"/>
  <c r="K55" i="13" s="1"/>
  <c r="K56" i="13" s="1"/>
  <c r="K57" i="13" s="1"/>
  <c r="K58" i="13" s="1"/>
  <c r="K59" i="13" s="1"/>
  <c r="K60" i="13" s="1"/>
  <c r="K61" i="13" s="1"/>
  <c r="K49" i="13"/>
  <c r="K50" i="13" s="1"/>
  <c r="K51" i="13" s="1"/>
  <c r="K86" i="17"/>
  <c r="K87" i="17" s="1"/>
  <c r="K88" i="17" s="1"/>
  <c r="K84" i="17"/>
  <c r="AZ84" i="17"/>
  <c r="BA84" i="17" s="1"/>
  <c r="L18" i="17"/>
  <c r="H19" i="17"/>
  <c r="AY234" i="13"/>
  <c r="AZ234" i="13" s="1"/>
  <c r="BA234" i="13" s="1"/>
  <c r="N111" i="13"/>
  <c r="AX111" i="13" s="1"/>
  <c r="AY109" i="13"/>
  <c r="AW70" i="13"/>
  <c r="AY70" i="13" s="1"/>
  <c r="AY68" i="13"/>
  <c r="AK111" i="13"/>
  <c r="F250" i="13"/>
  <c r="AZ202" i="13"/>
  <c r="BA202" i="13" s="1"/>
  <c r="AZ232" i="13"/>
  <c r="BA232" i="13" s="1"/>
  <c r="G111" i="13"/>
  <c r="L16" i="13" l="1"/>
  <c r="AH242" i="17"/>
  <c r="AW129" i="20"/>
  <c r="AY129" i="20" s="1"/>
  <c r="H125" i="20"/>
  <c r="H126" i="20"/>
  <c r="L124" i="20"/>
  <c r="AH193" i="18"/>
  <c r="AY180" i="17"/>
  <c r="AZ180" i="17" s="1"/>
  <c r="BA180" i="17" s="1"/>
  <c r="K62" i="13"/>
  <c r="K63" i="13" s="1"/>
  <c r="K64" i="13" s="1"/>
  <c r="AW68" i="18"/>
  <c r="AY68" i="18" s="1"/>
  <c r="AZ68" i="18" s="1"/>
  <c r="BA68" i="18" s="1"/>
  <c r="AK242" i="17"/>
  <c r="AW239" i="17"/>
  <c r="AF242" i="17"/>
  <c r="L94" i="18"/>
  <c r="H95" i="18"/>
  <c r="AY128" i="17"/>
  <c r="AZ128" i="17" s="1"/>
  <c r="BA128" i="17" s="1"/>
  <c r="N182" i="17"/>
  <c r="AX182" i="17" s="1"/>
  <c r="AY182" i="17" s="1"/>
  <c r="AZ182" i="17" s="1"/>
  <c r="BA182" i="17" s="1"/>
  <c r="K89" i="17"/>
  <c r="K90" i="17" s="1"/>
  <c r="K91" i="17" s="1"/>
  <c r="K92" i="17" s="1"/>
  <c r="H19" i="13"/>
  <c r="L18" i="13"/>
  <c r="L19" i="17"/>
  <c r="H20" i="17"/>
  <c r="N171" i="13"/>
  <c r="AX171" i="13" s="1"/>
  <c r="AW111" i="13"/>
  <c r="AY111" i="13" s="1"/>
  <c r="AK171" i="13"/>
  <c r="L17" i="13"/>
  <c r="G171" i="13"/>
  <c r="AZ70" i="13"/>
  <c r="BA70" i="13" s="1"/>
  <c r="AZ129" i="20" l="1"/>
  <c r="BA129" i="20" s="1"/>
  <c r="AH264" i="20"/>
  <c r="H127" i="20"/>
  <c r="H129" i="20" s="1"/>
  <c r="H130" i="20" s="1"/>
  <c r="L125" i="20"/>
  <c r="L127" i="20" s="1"/>
  <c r="L129" i="20" s="1"/>
  <c r="AH255" i="18"/>
  <c r="AH264" i="18" s="1"/>
  <c r="AW193" i="18"/>
  <c r="AY193" i="18" s="1"/>
  <c r="K65" i="13"/>
  <c r="L95" i="18"/>
  <c r="H96" i="18"/>
  <c r="AL242" i="17"/>
  <c r="AW242" i="17" s="1"/>
  <c r="N239" i="17"/>
  <c r="K93" i="17"/>
  <c r="H20" i="13"/>
  <c r="L19" i="13"/>
  <c r="N236" i="13"/>
  <c r="AX236" i="13" s="1"/>
  <c r="L20" i="17"/>
  <c r="H21" i="17"/>
  <c r="AW171" i="13"/>
  <c r="AY171" i="13" s="1"/>
  <c r="AK236" i="13"/>
  <c r="G236" i="13"/>
  <c r="AW264" i="20" l="1"/>
  <c r="AY264" i="20" s="1"/>
  <c r="AZ264" i="20" s="1"/>
  <c r="BA264" i="20" s="1"/>
  <c r="H131" i="20"/>
  <c r="L130" i="20"/>
  <c r="AW255" i="18"/>
  <c r="AY255" i="18" s="1"/>
  <c r="AZ255" i="18" s="1"/>
  <c r="BA255" i="18" s="1"/>
  <c r="AZ193" i="18"/>
  <c r="BA193" i="18" s="1"/>
  <c r="N242" i="17"/>
  <c r="AX242" i="17" s="1"/>
  <c r="AY242" i="17" s="1"/>
  <c r="AZ242" i="17" s="1"/>
  <c r="BA242" i="17" s="1"/>
  <c r="AX239" i="17"/>
  <c r="AY239" i="17" s="1"/>
  <c r="AZ239" i="17" s="1"/>
  <c r="BA239" i="17" s="1"/>
  <c r="K66" i="13"/>
  <c r="K68" i="13" s="1"/>
  <c r="K70" i="13" s="1"/>
  <c r="K71" i="13" s="1"/>
  <c r="K72" i="13" s="1"/>
  <c r="K73" i="13" s="1"/>
  <c r="K74" i="13" s="1"/>
  <c r="K75" i="13" s="1"/>
  <c r="K78" i="13" s="1"/>
  <c r="K79" i="13" s="1"/>
  <c r="K80" i="13" s="1"/>
  <c r="K81" i="13" s="1"/>
  <c r="K82" i="13" s="1"/>
  <c r="K83" i="13" s="1"/>
  <c r="K84" i="13" s="1"/>
  <c r="K85" i="13" s="1"/>
  <c r="K86" i="13" s="1"/>
  <c r="K87" i="13" s="1"/>
  <c r="K88" i="13" s="1"/>
  <c r="K89" i="13" s="1"/>
  <c r="K90" i="13" s="1"/>
  <c r="K91" i="13" s="1"/>
  <c r="L96" i="18"/>
  <c r="H97" i="18"/>
  <c r="K94" i="17"/>
  <c r="K95" i="17" s="1"/>
  <c r="K96" i="17" s="1"/>
  <c r="K97" i="17" s="1"/>
  <c r="K98" i="17" s="1"/>
  <c r="K99" i="17" s="1"/>
  <c r="K100" i="17" s="1"/>
  <c r="K101" i="17" s="1"/>
  <c r="H21" i="13"/>
  <c r="L20" i="13"/>
  <c r="L21" i="17"/>
  <c r="H22" i="17"/>
  <c r="AW236" i="13"/>
  <c r="AY236" i="13" s="1"/>
  <c r="J250" i="13"/>
  <c r="J251" i="13"/>
  <c r="AZ171" i="13"/>
  <c r="BA171" i="13" s="1"/>
  <c r="L131" i="20" l="1"/>
  <c r="H132" i="20"/>
  <c r="K92" i="13"/>
  <c r="K95" i="13"/>
  <c r="K96" i="13" s="1"/>
  <c r="K97" i="13" s="1"/>
  <c r="K98" i="13" s="1"/>
  <c r="K99" i="13" s="1"/>
  <c r="K100" i="13" s="1"/>
  <c r="K101" i="13" s="1"/>
  <c r="K102" i="13" s="1"/>
  <c r="K103" i="13" s="1"/>
  <c r="K104" i="13" s="1"/>
  <c r="K105" i="13" s="1"/>
  <c r="L97" i="18"/>
  <c r="H98" i="18"/>
  <c r="K102" i="17"/>
  <c r="K103" i="17" s="1"/>
  <c r="K104" i="17" s="1"/>
  <c r="K105" i="17" s="1"/>
  <c r="H22" i="13"/>
  <c r="L22" i="13" s="1"/>
  <c r="L21" i="13"/>
  <c r="L22" i="17"/>
  <c r="H23" i="17"/>
  <c r="J252" i="13"/>
  <c r="K251" i="13"/>
  <c r="L132" i="20" l="1"/>
  <c r="H133" i="20"/>
  <c r="K106" i="13"/>
  <c r="K108" i="13"/>
  <c r="K109" i="13" s="1"/>
  <c r="K111" i="13" s="1"/>
  <c r="K112" i="13" s="1"/>
  <c r="K113" i="13" s="1"/>
  <c r="K114" i="13" s="1"/>
  <c r="K115" i="13" s="1"/>
  <c r="K116" i="13" s="1"/>
  <c r="K117" i="13" s="1"/>
  <c r="K118" i="13" s="1"/>
  <c r="K119" i="13" s="1"/>
  <c r="K120" i="13" s="1"/>
  <c r="K121" i="13" s="1"/>
  <c r="H99" i="18"/>
  <c r="L98" i="18"/>
  <c r="L23" i="17"/>
  <c r="H24" i="17"/>
  <c r="H23" i="13"/>
  <c r="L251" i="13"/>
  <c r="K252" i="13" s="1"/>
  <c r="AZ236" i="13"/>
  <c r="H134" i="20" l="1"/>
  <c r="L133" i="20"/>
  <c r="K122" i="13"/>
  <c r="K124" i="13"/>
  <c r="K125" i="13" s="1"/>
  <c r="K126" i="13" s="1"/>
  <c r="K127" i="13" s="1"/>
  <c r="K128" i="13" s="1"/>
  <c r="K129" i="13" s="1"/>
  <c r="K130" i="13" s="1"/>
  <c r="K131" i="13" s="1"/>
  <c r="K132" i="13" s="1"/>
  <c r="K133" i="13" s="1"/>
  <c r="K134" i="13" s="1"/>
  <c r="K135" i="13" s="1"/>
  <c r="K136" i="13" s="1"/>
  <c r="K138" i="13" s="1"/>
  <c r="K139" i="13" s="1"/>
  <c r="K140" i="13" s="1"/>
  <c r="K141" i="13" s="1"/>
  <c r="K142" i="13" s="1"/>
  <c r="K143" i="13" s="1"/>
  <c r="K144" i="13" s="1"/>
  <c r="K145" i="13" s="1"/>
  <c r="K146" i="13" s="1"/>
  <c r="K147" i="13" s="1"/>
  <c r="K148" i="13" s="1"/>
  <c r="K149" i="13" s="1"/>
  <c r="K150" i="13" s="1"/>
  <c r="K151" i="13" s="1"/>
  <c r="K152" i="13" s="1"/>
  <c r="K153" i="13" s="1"/>
  <c r="K154" i="13" s="1"/>
  <c r="K155" i="13" s="1"/>
  <c r="K156" i="13" s="1"/>
  <c r="K157" i="13" s="1"/>
  <c r="K158" i="13" s="1"/>
  <c r="K159" i="13" s="1"/>
  <c r="K160" i="13" s="1"/>
  <c r="K161" i="13" s="1"/>
  <c r="K162" i="13" s="1"/>
  <c r="K163" i="13" s="1"/>
  <c r="K164" i="13" s="1"/>
  <c r="K165" i="13" s="1"/>
  <c r="K166" i="13" s="1"/>
  <c r="K167" i="13" s="1"/>
  <c r="K169" i="13" s="1"/>
  <c r="K171" i="13" s="1"/>
  <c r="K172" i="13" s="1"/>
  <c r="K173" i="13" s="1"/>
  <c r="K174" i="13" s="1"/>
  <c r="K175" i="13" s="1"/>
  <c r="K176" i="13" s="1"/>
  <c r="K177" i="13" s="1"/>
  <c r="K178" i="13" s="1"/>
  <c r="K179" i="13" s="1"/>
  <c r="K180" i="13" s="1"/>
  <c r="K181" i="13" s="1"/>
  <c r="K182" i="13" s="1"/>
  <c r="K183" i="13" s="1"/>
  <c r="K184" i="13" s="1"/>
  <c r="K185" i="13" s="1"/>
  <c r="K186" i="13" s="1"/>
  <c r="K187" i="13" s="1"/>
  <c r="L99" i="18"/>
  <c r="H100" i="18"/>
  <c r="L24" i="17"/>
  <c r="H25" i="17"/>
  <c r="BA236" i="13"/>
  <c r="AY240" i="13"/>
  <c r="L23" i="13"/>
  <c r="H24" i="13"/>
  <c r="L134" i="20" l="1"/>
  <c r="H135" i="20"/>
  <c r="K188" i="13"/>
  <c r="K190" i="13"/>
  <c r="K191" i="13" s="1"/>
  <c r="K192" i="13" s="1"/>
  <c r="K193" i="13" s="1"/>
  <c r="K194" i="13" s="1"/>
  <c r="K195" i="13" s="1"/>
  <c r="K196" i="13" s="1"/>
  <c r="K197" i="13" s="1"/>
  <c r="K198" i="13" s="1"/>
  <c r="K199" i="13" s="1"/>
  <c r="K200" i="13" s="1"/>
  <c r="K201" i="13" s="1"/>
  <c r="L100" i="18"/>
  <c r="H101" i="18"/>
  <c r="L25" i="17"/>
  <c r="H26" i="17"/>
  <c r="L24" i="13"/>
  <c r="H25" i="13"/>
  <c r="L135" i="20" l="1"/>
  <c r="H136" i="20"/>
  <c r="K204" i="13"/>
  <c r="K205" i="13" s="1"/>
  <c r="K206" i="13" s="1"/>
  <c r="K207" i="13" s="1"/>
  <c r="K208" i="13" s="1"/>
  <c r="K209" i="13" s="1"/>
  <c r="K210" i="13" s="1"/>
  <c r="K211" i="13" s="1"/>
  <c r="K212" i="13" s="1"/>
  <c r="K213" i="13" s="1"/>
  <c r="K214" i="13" s="1"/>
  <c r="K215" i="13" s="1"/>
  <c r="K216" i="13" s="1"/>
  <c r="K217" i="13" s="1"/>
  <c r="K218" i="13" s="1"/>
  <c r="K219" i="13" s="1"/>
  <c r="K220" i="13" s="1"/>
  <c r="K221" i="13" s="1"/>
  <c r="K222" i="13" s="1"/>
  <c r="K223" i="13" s="1"/>
  <c r="K224" i="13" s="1"/>
  <c r="K225" i="13" s="1"/>
  <c r="K226" i="13" s="1"/>
  <c r="K227" i="13" s="1"/>
  <c r="K228" i="13" s="1"/>
  <c r="K229" i="13" s="1"/>
  <c r="K230" i="13" s="1"/>
  <c r="K231" i="13" s="1"/>
  <c r="K232" i="13" s="1"/>
  <c r="K234" i="13" s="1"/>
  <c r="K236" i="13" s="1"/>
  <c r="K202" i="13"/>
  <c r="L101" i="18"/>
  <c r="H102" i="18"/>
  <c r="L26" i="17"/>
  <c r="H27" i="17"/>
  <c r="L25" i="13"/>
  <c r="H26" i="13"/>
  <c r="H137" i="20" l="1"/>
  <c r="L136" i="20"/>
  <c r="H103" i="18"/>
  <c r="L102" i="18"/>
  <c r="L27" i="17"/>
  <c r="H28" i="17"/>
  <c r="H27" i="13"/>
  <c r="L26" i="13"/>
  <c r="L137" i="20" l="1"/>
  <c r="H138" i="20"/>
  <c r="L103" i="18"/>
  <c r="H104" i="18"/>
  <c r="H107" i="18"/>
  <c r="L28" i="17"/>
  <c r="H29" i="17"/>
  <c r="H28" i="13"/>
  <c r="L27" i="13"/>
  <c r="L138" i="20" l="1"/>
  <c r="H139" i="20"/>
  <c r="L107" i="18"/>
  <c r="H108" i="18"/>
  <c r="L104" i="18"/>
  <c r="H105" i="18"/>
  <c r="L105" i="18" s="1"/>
  <c r="L29" i="17"/>
  <c r="H30" i="17"/>
  <c r="L28" i="13"/>
  <c r="H29" i="13"/>
  <c r="H140" i="20" l="1"/>
  <c r="L139" i="20"/>
  <c r="H109" i="18"/>
  <c r="L108" i="18"/>
  <c r="L30" i="17"/>
  <c r="H31" i="17"/>
  <c r="L29" i="13"/>
  <c r="H30" i="13"/>
  <c r="L140" i="20" l="1"/>
  <c r="H141" i="20"/>
  <c r="L109" i="18"/>
  <c r="H110" i="18"/>
  <c r="L31" i="17"/>
  <c r="H32" i="17"/>
  <c r="L30" i="13"/>
  <c r="H31" i="13"/>
  <c r="H142" i="20" l="1"/>
  <c r="L141" i="20"/>
  <c r="H111" i="18"/>
  <c r="L110" i="18"/>
  <c r="L32" i="17"/>
  <c r="H33" i="17"/>
  <c r="L31" i="13"/>
  <c r="H32" i="13"/>
  <c r="H143" i="20" l="1"/>
  <c r="L142" i="20"/>
  <c r="H112" i="18"/>
  <c r="L111" i="18"/>
  <c r="L33" i="17"/>
  <c r="H34" i="17"/>
  <c r="H33" i="13"/>
  <c r="L32" i="13"/>
  <c r="L143" i="20" l="1"/>
  <c r="H144" i="20"/>
  <c r="H113" i="18"/>
  <c r="L112" i="18"/>
  <c r="L34" i="17"/>
  <c r="H35" i="17"/>
  <c r="H34" i="13"/>
  <c r="L33" i="13"/>
  <c r="L144" i="20" l="1"/>
  <c r="H145" i="20"/>
  <c r="H114" i="18"/>
  <c r="L114" i="18" s="1"/>
  <c r="H115" i="18"/>
  <c r="L113" i="18"/>
  <c r="L35" i="17"/>
  <c r="H36" i="17"/>
  <c r="H35" i="13"/>
  <c r="L34" i="13"/>
  <c r="H146" i="20" l="1"/>
  <c r="L145" i="20"/>
  <c r="H116" i="18"/>
  <c r="L115" i="18"/>
  <c r="L36" i="17"/>
  <c r="H37" i="17"/>
  <c r="H36" i="13"/>
  <c r="L35" i="13"/>
  <c r="L146" i="20" l="1"/>
  <c r="H147" i="20"/>
  <c r="L116" i="18"/>
  <c r="H117" i="18"/>
  <c r="L37" i="17"/>
  <c r="H38" i="17"/>
  <c r="H37" i="13"/>
  <c r="L36" i="13"/>
  <c r="H148" i="20" l="1"/>
  <c r="L147" i="20"/>
  <c r="H118" i="18"/>
  <c r="L117" i="18"/>
  <c r="H39" i="17"/>
  <c r="L38" i="17"/>
  <c r="L37" i="13"/>
  <c r="H38" i="13"/>
  <c r="H149" i="20" l="1"/>
  <c r="L148" i="20"/>
  <c r="H119" i="18"/>
  <c r="L118" i="18"/>
  <c r="H41" i="17"/>
  <c r="L39" i="17"/>
  <c r="H39" i="13"/>
  <c r="L38" i="13"/>
  <c r="L149" i="20" l="1"/>
  <c r="H150" i="20"/>
  <c r="H120" i="18"/>
  <c r="L119" i="18"/>
  <c r="L41" i="17"/>
  <c r="H42" i="17"/>
  <c r="H40" i="13"/>
  <c r="L39" i="13"/>
  <c r="L150" i="20" l="1"/>
  <c r="H151" i="20"/>
  <c r="H121" i="18"/>
  <c r="L120" i="18"/>
  <c r="L42" i="17"/>
  <c r="H43" i="17"/>
  <c r="H42" i="13"/>
  <c r="L40" i="13"/>
  <c r="L151" i="20" l="1"/>
  <c r="H152" i="20"/>
  <c r="H122" i="18"/>
  <c r="L121" i="18"/>
  <c r="L43" i="17"/>
  <c r="H44" i="17"/>
  <c r="L42" i="13"/>
  <c r="H43" i="13"/>
  <c r="H153" i="20" l="1"/>
  <c r="L152" i="20"/>
  <c r="L122" i="18"/>
  <c r="H123" i="18"/>
  <c r="L44" i="17"/>
  <c r="H45" i="17"/>
  <c r="L43" i="13"/>
  <c r="H44" i="13"/>
  <c r="L153" i="20" l="1"/>
  <c r="H154" i="20"/>
  <c r="H124" i="18"/>
  <c r="L123" i="18"/>
  <c r="H125" i="18"/>
  <c r="L45" i="17"/>
  <c r="H46" i="17"/>
  <c r="H45" i="13"/>
  <c r="L44" i="13"/>
  <c r="H155" i="20" l="1"/>
  <c r="L154" i="20"/>
  <c r="L124" i="18"/>
  <c r="L126" i="18" s="1"/>
  <c r="H126" i="18"/>
  <c r="L46" i="17"/>
  <c r="H47" i="17"/>
  <c r="H46" i="13"/>
  <c r="H47" i="13" s="1"/>
  <c r="L45" i="13"/>
  <c r="H156" i="20" l="1"/>
  <c r="L155" i="20"/>
  <c r="H129" i="18"/>
  <c r="L47" i="17"/>
  <c r="H52" i="17"/>
  <c r="H48" i="17"/>
  <c r="L47" i="13"/>
  <c r="H48" i="13"/>
  <c r="H53" i="13" s="1"/>
  <c r="H54" i="13" s="1"/>
  <c r="H55" i="13" s="1"/>
  <c r="H56" i="13" s="1"/>
  <c r="H57" i="13" s="1"/>
  <c r="H58" i="13" s="1"/>
  <c r="H59" i="13" s="1"/>
  <c r="L46" i="13"/>
  <c r="L156" i="20" l="1"/>
  <c r="H157" i="20"/>
  <c r="H130" i="18"/>
  <c r="H131" i="18" s="1"/>
  <c r="H132" i="18" s="1"/>
  <c r="H133" i="18" s="1"/>
  <c r="H134" i="18" s="1"/>
  <c r="H135" i="18" s="1"/>
  <c r="H136" i="18" s="1"/>
  <c r="H137" i="18" s="1"/>
  <c r="H138" i="18" s="1"/>
  <c r="H139" i="18" s="1"/>
  <c r="H140" i="18" s="1"/>
  <c r="H141" i="18" s="1"/>
  <c r="H142" i="18" s="1"/>
  <c r="H143" i="18" s="1"/>
  <c r="H144" i="18" s="1"/>
  <c r="H145" i="18" s="1"/>
  <c r="H146" i="18" s="1"/>
  <c r="H147" i="18" s="1"/>
  <c r="L129" i="18"/>
  <c r="L48" i="17"/>
  <c r="H49" i="17"/>
  <c r="L52" i="17"/>
  <c r="H53" i="17"/>
  <c r="L48" i="13"/>
  <c r="H49" i="13"/>
  <c r="L130" i="18" l="1"/>
  <c r="L157" i="20"/>
  <c r="H158" i="20"/>
  <c r="H148" i="18"/>
  <c r="H274" i="18"/>
  <c r="L131" i="18"/>
  <c r="L53" i="17"/>
  <c r="H54" i="17"/>
  <c r="H50" i="17"/>
  <c r="L50" i="17" s="1"/>
  <c r="L55" i="17" s="1"/>
  <c r="L49" i="17"/>
  <c r="L49" i="13"/>
  <c r="H50" i="13"/>
  <c r="L50" i="13" s="1"/>
  <c r="H159" i="20" l="1"/>
  <c r="L158" i="20"/>
  <c r="H149" i="18"/>
  <c r="L148" i="18"/>
  <c r="L132" i="18"/>
  <c r="L147" i="18"/>
  <c r="L54" i="17"/>
  <c r="H55" i="17"/>
  <c r="H56" i="17" s="1"/>
  <c r="H51" i="13"/>
  <c r="L55" i="13"/>
  <c r="H60" i="13"/>
  <c r="H61" i="13" s="1"/>
  <c r="L159" i="20" l="1"/>
  <c r="H160" i="20"/>
  <c r="H150" i="18"/>
  <c r="H151" i="18" s="1"/>
  <c r="H152" i="18" s="1"/>
  <c r="H153" i="18" s="1"/>
  <c r="H154" i="18" s="1"/>
  <c r="H155" i="18" s="1"/>
  <c r="H156" i="18" s="1"/>
  <c r="H157" i="18" s="1"/>
  <c r="H158" i="18" s="1"/>
  <c r="H159" i="18" s="1"/>
  <c r="H160" i="18" s="1"/>
  <c r="H161" i="18" s="1"/>
  <c r="H162" i="18" s="1"/>
  <c r="H163" i="18" s="1"/>
  <c r="L149" i="18"/>
  <c r="L133" i="18"/>
  <c r="H62" i="13"/>
  <c r="L56" i="17"/>
  <c r="H57" i="17"/>
  <c r="L51" i="13"/>
  <c r="L56" i="13" s="1"/>
  <c r="L57" i="13"/>
  <c r="L150" i="18" l="1"/>
  <c r="H161" i="20"/>
  <c r="L160" i="20"/>
  <c r="L134" i="18"/>
  <c r="L152" i="18"/>
  <c r="L62" i="13"/>
  <c r="H63" i="13"/>
  <c r="H58" i="17"/>
  <c r="L57" i="17"/>
  <c r="H162" i="20" l="1"/>
  <c r="L161" i="20"/>
  <c r="L135" i="18"/>
  <c r="L154" i="18"/>
  <c r="H64" i="13"/>
  <c r="L63" i="13"/>
  <c r="L58" i="17"/>
  <c r="H59" i="17"/>
  <c r="L162" i="20" l="1"/>
  <c r="H163" i="20"/>
  <c r="L136" i="18"/>
  <c r="L155" i="18"/>
  <c r="L64" i="13"/>
  <c r="H65" i="13"/>
  <c r="L59" i="17"/>
  <c r="H60" i="17"/>
  <c r="L59" i="13"/>
  <c r="L163" i="20" l="1"/>
  <c r="H164" i="20"/>
  <c r="L137" i="18"/>
  <c r="H164" i="18"/>
  <c r="H165" i="18" s="1"/>
  <c r="H166" i="18" s="1"/>
  <c r="H167" i="18" s="1"/>
  <c r="H168" i="18" s="1"/>
  <c r="L168" i="18" s="1"/>
  <c r="L159" i="18"/>
  <c r="H66" i="13"/>
  <c r="L65" i="13"/>
  <c r="H61" i="17"/>
  <c r="L60" i="17"/>
  <c r="L53" i="13"/>
  <c r="L60" i="13"/>
  <c r="H165" i="20" l="1"/>
  <c r="L164" i="20"/>
  <c r="L138" i="18"/>
  <c r="H62" i="17"/>
  <c r="L61" i="17"/>
  <c r="L54" i="13"/>
  <c r="L58" i="13"/>
  <c r="L61" i="13"/>
  <c r="L165" i="20" l="1"/>
  <c r="H166" i="20"/>
  <c r="L139" i="18"/>
  <c r="H63" i="17"/>
  <c r="L62" i="17"/>
  <c r="H167" i="20" l="1"/>
  <c r="L166" i="20"/>
  <c r="L140" i="18"/>
  <c r="H64" i="17"/>
  <c r="L63" i="17"/>
  <c r="H68" i="13"/>
  <c r="L66" i="13"/>
  <c r="H168" i="20" l="1"/>
  <c r="L167" i="20"/>
  <c r="L141" i="18"/>
  <c r="L64" i="17"/>
  <c r="H66" i="17"/>
  <c r="H70" i="13"/>
  <c r="L68" i="13"/>
  <c r="L168" i="20" l="1"/>
  <c r="H169" i="20"/>
  <c r="L142" i="18"/>
  <c r="L66" i="17"/>
  <c r="L68" i="17" s="1"/>
  <c r="H68" i="17"/>
  <c r="H69" i="17" s="1"/>
  <c r="H70" i="17" s="1"/>
  <c r="H71" i="17" s="1"/>
  <c r="H72" i="17" s="1"/>
  <c r="H73" i="17" s="1"/>
  <c r="H74" i="17" s="1"/>
  <c r="L70" i="13"/>
  <c r="H71" i="13"/>
  <c r="L169" i="20" l="1"/>
  <c r="H170" i="20"/>
  <c r="L143" i="18"/>
  <c r="H75" i="17"/>
  <c r="L74" i="17"/>
  <c r="L70" i="17"/>
  <c r="L69" i="17"/>
  <c r="H72" i="13"/>
  <c r="L71" i="13"/>
  <c r="H171" i="20" l="1"/>
  <c r="L170" i="20"/>
  <c r="L145" i="18"/>
  <c r="L144" i="18"/>
  <c r="H76" i="17"/>
  <c r="L75" i="17"/>
  <c r="L71" i="17"/>
  <c r="L72" i="13"/>
  <c r="H73" i="13"/>
  <c r="L171" i="20" l="1"/>
  <c r="H172" i="20"/>
  <c r="H77" i="17"/>
  <c r="L77" i="17" s="1"/>
  <c r="L76" i="17"/>
  <c r="L72" i="17"/>
  <c r="L73" i="13"/>
  <c r="H74" i="13"/>
  <c r="L172" i="20" l="1"/>
  <c r="H173" i="20"/>
  <c r="L146" i="18"/>
  <c r="L73" i="17"/>
  <c r="H75" i="13"/>
  <c r="L74" i="13"/>
  <c r="H174" i="20" l="1"/>
  <c r="L173" i="20"/>
  <c r="L160" i="18"/>
  <c r="L75" i="13"/>
  <c r="H78" i="13"/>
  <c r="H175" i="20" l="1"/>
  <c r="L174" i="20"/>
  <c r="L151" i="18"/>
  <c r="L153" i="18"/>
  <c r="H79" i="13"/>
  <c r="L78" i="13"/>
  <c r="L175" i="20" l="1"/>
  <c r="H176" i="20"/>
  <c r="L156" i="18"/>
  <c r="L161" i="18"/>
  <c r="H78" i="17"/>
  <c r="H80" i="13"/>
  <c r="L79" i="13"/>
  <c r="H177" i="20" l="1"/>
  <c r="L176" i="20"/>
  <c r="L157" i="18"/>
  <c r="H79" i="17"/>
  <c r="L78" i="17"/>
  <c r="H81" i="13"/>
  <c r="L80" i="13"/>
  <c r="H179" i="20" l="1"/>
  <c r="L177" i="20"/>
  <c r="L158" i="18"/>
  <c r="H80" i="17"/>
  <c r="L79" i="17"/>
  <c r="H82" i="13"/>
  <c r="L81" i="13"/>
  <c r="H181" i="20" l="1"/>
  <c r="L179" i="20"/>
  <c r="L162" i="18"/>
  <c r="H82" i="17"/>
  <c r="L80" i="17"/>
  <c r="L82" i="13"/>
  <c r="H83" i="13"/>
  <c r="L181" i="20" l="1"/>
  <c r="H182" i="20"/>
  <c r="L163" i="18"/>
  <c r="H83" i="17"/>
  <c r="H86" i="17" s="1"/>
  <c r="H87" i="17" s="1"/>
  <c r="H88" i="17" s="1"/>
  <c r="L82" i="17"/>
  <c r="H84" i="13"/>
  <c r="L83" i="13"/>
  <c r="L182" i="20" l="1"/>
  <c r="H183" i="20"/>
  <c r="L164" i="18"/>
  <c r="H89" i="17"/>
  <c r="L83" i="17"/>
  <c r="H84" i="17"/>
  <c r="L84" i="17" s="1"/>
  <c r="H85" i="13"/>
  <c r="L84" i="13"/>
  <c r="H184" i="20" l="1"/>
  <c r="L183" i="20"/>
  <c r="L165" i="18"/>
  <c r="L89" i="17"/>
  <c r="H90" i="17"/>
  <c r="L86" i="17"/>
  <c r="H86" i="13"/>
  <c r="L85" i="13"/>
  <c r="L184" i="20" l="1"/>
  <c r="H185" i="20"/>
  <c r="L166" i="18"/>
  <c r="H91" i="17"/>
  <c r="L90" i="17"/>
  <c r="L86" i="13"/>
  <c r="H87" i="13"/>
  <c r="L185" i="20" l="1"/>
  <c r="H186" i="20"/>
  <c r="L167" i="18"/>
  <c r="H92" i="17"/>
  <c r="L91" i="17"/>
  <c r="L87" i="13"/>
  <c r="H88" i="13"/>
  <c r="H187" i="20" l="1"/>
  <c r="L186" i="20"/>
  <c r="H169" i="18"/>
  <c r="H170" i="18" s="1"/>
  <c r="H171" i="18" s="1"/>
  <c r="H172" i="18" s="1"/>
  <c r="H173" i="18" s="1"/>
  <c r="H174" i="18" s="1"/>
  <c r="H175" i="18" s="1"/>
  <c r="H176" i="18" s="1"/>
  <c r="H178" i="18" s="1"/>
  <c r="H180" i="18" s="1"/>
  <c r="H181" i="18" s="1"/>
  <c r="H182" i="18" s="1"/>
  <c r="H183" i="18" s="1"/>
  <c r="H184" i="18" s="1"/>
  <c r="H185" i="18" s="1"/>
  <c r="H186" i="18" s="1"/>
  <c r="H187" i="18" s="1"/>
  <c r="H188" i="18" s="1"/>
  <c r="H189" i="18" s="1"/>
  <c r="L92" i="17"/>
  <c r="H93" i="17"/>
  <c r="L88" i="13"/>
  <c r="H89" i="13"/>
  <c r="L187" i="20" l="1"/>
  <c r="H188" i="20"/>
  <c r="L189" i="18"/>
  <c r="H191" i="18"/>
  <c r="L169" i="18"/>
  <c r="H94" i="17"/>
  <c r="L89" i="13"/>
  <c r="H90" i="13"/>
  <c r="L188" i="20" l="1"/>
  <c r="H189" i="20"/>
  <c r="L191" i="18"/>
  <c r="L193" i="18" s="1"/>
  <c r="H193" i="18"/>
  <c r="L170" i="18"/>
  <c r="L94" i="17"/>
  <c r="H95" i="17"/>
  <c r="L88" i="17"/>
  <c r="H91" i="13"/>
  <c r="L90" i="13"/>
  <c r="L189" i="20" l="1"/>
  <c r="H190" i="20"/>
  <c r="L171" i="18"/>
  <c r="L95" i="17"/>
  <c r="H96" i="17"/>
  <c r="H92" i="13"/>
  <c r="L92" i="13" s="1"/>
  <c r="L91" i="13"/>
  <c r="H95" i="13"/>
  <c r="L190" i="20" l="1"/>
  <c r="H192" i="20"/>
  <c r="H195" i="20" s="1"/>
  <c r="H196" i="20" s="1"/>
  <c r="H197" i="20" s="1"/>
  <c r="L172" i="18"/>
  <c r="L96" i="17"/>
  <c r="H97" i="17"/>
  <c r="H96" i="13"/>
  <c r="L95" i="13"/>
  <c r="H198" i="20" l="1"/>
  <c r="L197" i="20"/>
  <c r="L192" i="20"/>
  <c r="L174" i="18"/>
  <c r="L173" i="18"/>
  <c r="L97" i="17"/>
  <c r="H98" i="17"/>
  <c r="H99" i="17" s="1"/>
  <c r="H100" i="17" s="1"/>
  <c r="H101" i="17" s="1"/>
  <c r="H97" i="13"/>
  <c r="L96" i="13"/>
  <c r="H199" i="20" l="1"/>
  <c r="L198" i="20"/>
  <c r="L175" i="18"/>
  <c r="H102" i="17"/>
  <c r="H98" i="13"/>
  <c r="L97" i="13"/>
  <c r="H200" i="20" l="1"/>
  <c r="L199" i="20"/>
  <c r="L195" i="20"/>
  <c r="L176" i="18"/>
  <c r="H103" i="17"/>
  <c r="L102" i="17"/>
  <c r="L98" i="13"/>
  <c r="H99" i="13"/>
  <c r="H201" i="20" l="1"/>
  <c r="L200" i="20"/>
  <c r="L196" i="20"/>
  <c r="L178" i="18"/>
  <c r="L103" i="17"/>
  <c r="H104" i="17"/>
  <c r="H105" i="17" s="1"/>
  <c r="L100" i="17"/>
  <c r="H100" i="13"/>
  <c r="L99" i="13"/>
  <c r="H202" i="20" l="1"/>
  <c r="L201" i="20"/>
  <c r="L180" i="18"/>
  <c r="H101" i="13"/>
  <c r="L100" i="13"/>
  <c r="H203" i="20" l="1"/>
  <c r="L202" i="20"/>
  <c r="L181" i="18"/>
  <c r="H107" i="17"/>
  <c r="H102" i="13"/>
  <c r="L101" i="13"/>
  <c r="H204" i="20" l="1"/>
  <c r="L203" i="20"/>
  <c r="L182" i="18"/>
  <c r="H108" i="17"/>
  <c r="H103" i="13"/>
  <c r="L102" i="13"/>
  <c r="H205" i="20" l="1"/>
  <c r="L204" i="20"/>
  <c r="L183" i="18"/>
  <c r="H109" i="17"/>
  <c r="L103" i="13"/>
  <c r="H104" i="13"/>
  <c r="H206" i="20" l="1"/>
  <c r="L205" i="20"/>
  <c r="L184" i="18"/>
  <c r="H110" i="17"/>
  <c r="H105" i="13"/>
  <c r="L104" i="13"/>
  <c r="H209" i="20" l="1"/>
  <c r="L206" i="20"/>
  <c r="L185" i="18"/>
  <c r="H111" i="17"/>
  <c r="H106" i="13"/>
  <c r="L106" i="13" s="1"/>
  <c r="L105" i="13"/>
  <c r="H108" i="13"/>
  <c r="H210" i="20" l="1"/>
  <c r="L209" i="20"/>
  <c r="H207" i="20"/>
  <c r="L186" i="18"/>
  <c r="H112" i="17"/>
  <c r="H109" i="13"/>
  <c r="L108" i="13"/>
  <c r="L210" i="20" l="1"/>
  <c r="H211" i="20"/>
  <c r="L207" i="20"/>
  <c r="L187" i="18"/>
  <c r="H113" i="17"/>
  <c r="H115" i="17" s="1"/>
  <c r="L109" i="13"/>
  <c r="H111" i="13"/>
  <c r="L211" i="20" l="1"/>
  <c r="H212" i="20"/>
  <c r="H114" i="17"/>
  <c r="L188" i="18"/>
  <c r="H116" i="17"/>
  <c r="H112" i="13"/>
  <c r="L111" i="13"/>
  <c r="H213" i="20" l="1"/>
  <c r="L212" i="20"/>
  <c r="H267" i="18"/>
  <c r="H269" i="18" s="1"/>
  <c r="H117" i="17"/>
  <c r="L112" i="13"/>
  <c r="H113" i="13"/>
  <c r="H214" i="20" l="1"/>
  <c r="L213" i="20"/>
  <c r="H118" i="17"/>
  <c r="H114" i="13"/>
  <c r="L113" i="13"/>
  <c r="H215" i="20" l="1"/>
  <c r="L214" i="20"/>
  <c r="H119" i="17"/>
  <c r="H115" i="13"/>
  <c r="L114" i="13"/>
  <c r="H216" i="20" l="1"/>
  <c r="L215" i="20"/>
  <c r="H120" i="17"/>
  <c r="H116" i="13"/>
  <c r="L115" i="13"/>
  <c r="H217" i="20" l="1"/>
  <c r="L216" i="20"/>
  <c r="H121" i="17"/>
  <c r="H117" i="13"/>
  <c r="L116" i="13"/>
  <c r="H218" i="20" l="1"/>
  <c r="L217" i="20"/>
  <c r="H122" i="17"/>
  <c r="L117" i="13"/>
  <c r="H118" i="13"/>
  <c r="H219" i="20" l="1"/>
  <c r="L218" i="20"/>
  <c r="H123" i="17"/>
  <c r="L118" i="13"/>
  <c r="H119" i="13"/>
  <c r="H220" i="20" l="1"/>
  <c r="L219" i="20"/>
  <c r="H125" i="17"/>
  <c r="H124" i="17"/>
  <c r="H120" i="13"/>
  <c r="L119" i="13"/>
  <c r="H221" i="20" l="1"/>
  <c r="L220" i="20"/>
  <c r="H126" i="17"/>
  <c r="H121" i="13"/>
  <c r="L120" i="13"/>
  <c r="H222" i="20" l="1"/>
  <c r="L221" i="20"/>
  <c r="H128" i="17"/>
  <c r="H129" i="17" s="1"/>
  <c r="H130" i="17" s="1"/>
  <c r="H131" i="17" s="1"/>
  <c r="H132" i="17" s="1"/>
  <c r="H133" i="17" s="1"/>
  <c r="H134" i="17" s="1"/>
  <c r="H135" i="17" s="1"/>
  <c r="H136" i="17" s="1"/>
  <c r="H137" i="17" s="1"/>
  <c r="H138" i="17" s="1"/>
  <c r="H139" i="17" s="1"/>
  <c r="H140" i="17" s="1"/>
  <c r="H141" i="17" s="1"/>
  <c r="H142" i="17" s="1"/>
  <c r="H143" i="17" s="1"/>
  <c r="H144" i="17" s="1"/>
  <c r="H145" i="17" s="1"/>
  <c r="H146" i="17" s="1"/>
  <c r="L121" i="13"/>
  <c r="L122" i="13" s="1"/>
  <c r="H124" i="13"/>
  <c r="H122" i="13"/>
  <c r="L222" i="20" l="1"/>
  <c r="H223" i="20"/>
  <c r="H209" i="18"/>
  <c r="L209" i="18" s="1"/>
  <c r="H207" i="18"/>
  <c r="L207" i="18" s="1"/>
  <c r="H125" i="13"/>
  <c r="L124" i="13"/>
  <c r="H224" i="20" l="1"/>
  <c r="L223" i="20"/>
  <c r="H210" i="18"/>
  <c r="L210" i="18" s="1"/>
  <c r="L125" i="13"/>
  <c r="H126" i="13"/>
  <c r="H225" i="20" l="1"/>
  <c r="L224" i="20"/>
  <c r="H211" i="18"/>
  <c r="L211" i="18" s="1"/>
  <c r="L126" i="13"/>
  <c r="H127" i="13"/>
  <c r="H226" i="20" l="1"/>
  <c r="L225" i="20"/>
  <c r="H212" i="18"/>
  <c r="L212" i="18" s="1"/>
  <c r="L127" i="13"/>
  <c r="H128" i="13"/>
  <c r="H227" i="20" l="1"/>
  <c r="L226" i="20"/>
  <c r="H213" i="18"/>
  <c r="L213" i="18" s="1"/>
  <c r="H129" i="13"/>
  <c r="L128" i="13"/>
  <c r="H228" i="20" l="1"/>
  <c r="L227" i="20"/>
  <c r="H214" i="18"/>
  <c r="H130" i="13"/>
  <c r="L129" i="13"/>
  <c r="H229" i="20" l="1"/>
  <c r="L228" i="20"/>
  <c r="H215" i="18"/>
  <c r="L214" i="18"/>
  <c r="H131" i="13"/>
  <c r="L130" i="13"/>
  <c r="H230" i="20" l="1"/>
  <c r="L229" i="20"/>
  <c r="H216" i="18"/>
  <c r="L215" i="18"/>
  <c r="H132" i="13"/>
  <c r="L131" i="13"/>
  <c r="H231" i="20" l="1"/>
  <c r="L230" i="20"/>
  <c r="H217" i="18"/>
  <c r="L216" i="18"/>
  <c r="L132" i="13"/>
  <c r="H133" i="13"/>
  <c r="L231" i="20" l="1"/>
  <c r="L232" i="20" s="1"/>
  <c r="H232" i="20"/>
  <c r="H234" i="20" s="1"/>
  <c r="H218" i="18"/>
  <c r="L217" i="18"/>
  <c r="H134" i="13"/>
  <c r="L133" i="13"/>
  <c r="L234" i="20" l="1"/>
  <c r="H235" i="20"/>
  <c r="H219" i="18"/>
  <c r="L218" i="18"/>
  <c r="H135" i="13"/>
  <c r="L134" i="13"/>
  <c r="L235" i="20" l="1"/>
  <c r="H236" i="20"/>
  <c r="H220" i="18"/>
  <c r="L219" i="18"/>
  <c r="H136" i="13"/>
  <c r="L135" i="13"/>
  <c r="L236" i="20" l="1"/>
  <c r="H237" i="20"/>
  <c r="H221" i="18"/>
  <c r="L220" i="18"/>
  <c r="L136" i="13"/>
  <c r="H138" i="13"/>
  <c r="L237" i="20" l="1"/>
  <c r="H238" i="20"/>
  <c r="H222" i="18"/>
  <c r="L221" i="18"/>
  <c r="L138" i="13"/>
  <c r="H139" i="13"/>
  <c r="H239" i="20" l="1"/>
  <c r="L238" i="20"/>
  <c r="H223" i="18"/>
  <c r="L222" i="18"/>
  <c r="L139" i="13"/>
  <c r="H140" i="13"/>
  <c r="H240" i="20" l="1"/>
  <c r="L239" i="20"/>
  <c r="H224" i="18"/>
  <c r="L223" i="18"/>
  <c r="L140" i="13"/>
  <c r="H141" i="13"/>
  <c r="H241" i="20" l="1"/>
  <c r="L240" i="20"/>
  <c r="H225" i="18"/>
  <c r="L224" i="18"/>
  <c r="H147" i="17"/>
  <c r="H149" i="17" s="1"/>
  <c r="H150" i="17" s="1"/>
  <c r="H151" i="17" s="1"/>
  <c r="H152" i="17" s="1"/>
  <c r="H153" i="17" s="1"/>
  <c r="H154" i="17" s="1"/>
  <c r="H155" i="17" s="1"/>
  <c r="H156" i="17" s="1"/>
  <c r="H157" i="17" s="1"/>
  <c r="H158" i="17" s="1"/>
  <c r="H159" i="17" s="1"/>
  <c r="H161" i="17" s="1"/>
  <c r="H162" i="17" s="1"/>
  <c r="H163" i="17" s="1"/>
  <c r="H164" i="17" s="1"/>
  <c r="H165" i="17" s="1"/>
  <c r="H166" i="17" s="1"/>
  <c r="H167" i="17" s="1"/>
  <c r="H168" i="17" s="1"/>
  <c r="H169" i="17" s="1"/>
  <c r="H170" i="17" s="1"/>
  <c r="H171" i="17" s="1"/>
  <c r="H172" i="17" s="1"/>
  <c r="H173" i="17" s="1"/>
  <c r="L141" i="13"/>
  <c r="H142" i="13"/>
  <c r="H242" i="20" l="1"/>
  <c r="L241" i="20"/>
  <c r="L225" i="18"/>
  <c r="L226" i="18" s="1"/>
  <c r="H226" i="18"/>
  <c r="H228" i="18"/>
  <c r="H174" i="17"/>
  <c r="H143" i="13"/>
  <c r="L142" i="13"/>
  <c r="H243" i="20" l="1"/>
  <c r="L242" i="20"/>
  <c r="H229" i="18"/>
  <c r="L228" i="18"/>
  <c r="H175" i="17"/>
  <c r="L143" i="13"/>
  <c r="H144" i="13"/>
  <c r="H244" i="20" l="1"/>
  <c r="L243" i="20"/>
  <c r="H230" i="18"/>
  <c r="L229" i="18"/>
  <c r="H176" i="17"/>
  <c r="H145" i="13"/>
  <c r="L144" i="13"/>
  <c r="H245" i="20" l="1"/>
  <c r="L244" i="20"/>
  <c r="H231" i="18"/>
  <c r="L230" i="18"/>
  <c r="H177" i="17"/>
  <c r="L145" i="13"/>
  <c r="H146" i="13"/>
  <c r="H246" i="20" l="1"/>
  <c r="L245" i="20"/>
  <c r="H232" i="18"/>
  <c r="L231" i="18"/>
  <c r="H178" i="17"/>
  <c r="H180" i="17" s="1"/>
  <c r="H182" i="17" s="1"/>
  <c r="H183" i="17" s="1"/>
  <c r="H184" i="17" s="1"/>
  <c r="H185" i="17" s="1"/>
  <c r="H186" i="17" s="1"/>
  <c r="H187" i="17" s="1"/>
  <c r="H188" i="17" s="1"/>
  <c r="H189" i="17" s="1"/>
  <c r="H190" i="17" s="1"/>
  <c r="H191" i="17" s="1"/>
  <c r="H192" i="17" s="1"/>
  <c r="H147" i="13"/>
  <c r="L146" i="13"/>
  <c r="H247" i="20" l="1"/>
  <c r="L246" i="20"/>
  <c r="H233" i="18"/>
  <c r="L232" i="18"/>
  <c r="H193" i="17"/>
  <c r="H195" i="17"/>
  <c r="H196" i="17" s="1"/>
  <c r="H197" i="17" s="1"/>
  <c r="H198" i="17" s="1"/>
  <c r="H199" i="17" s="1"/>
  <c r="H200" i="17" s="1"/>
  <c r="H201" i="17" s="1"/>
  <c r="H202" i="17" s="1"/>
  <c r="H203" i="17" s="1"/>
  <c r="H204" i="17" s="1"/>
  <c r="H205" i="17" s="1"/>
  <c r="H206" i="17" s="1"/>
  <c r="H207" i="17" s="1"/>
  <c r="H208" i="17" s="1"/>
  <c r="H209" i="17" s="1"/>
  <c r="H210" i="17" s="1"/>
  <c r="H211" i="17" s="1"/>
  <c r="L147" i="13"/>
  <c r="H148" i="13"/>
  <c r="H248" i="20" l="1"/>
  <c r="L247" i="20"/>
  <c r="H234" i="18"/>
  <c r="L233" i="18"/>
  <c r="H214" i="17"/>
  <c r="H215" i="17" s="1"/>
  <c r="H216" i="17" s="1"/>
  <c r="H217" i="17" s="1"/>
  <c r="H218" i="17" s="1"/>
  <c r="H219" i="17" s="1"/>
  <c r="H220" i="17" s="1"/>
  <c r="H221" i="17" s="1"/>
  <c r="H222" i="17" s="1"/>
  <c r="H223" i="17" s="1"/>
  <c r="H224" i="17" s="1"/>
  <c r="H225" i="17" s="1"/>
  <c r="H226" i="17" s="1"/>
  <c r="H227" i="17" s="1"/>
  <c r="H228" i="17" s="1"/>
  <c r="H229" i="17" s="1"/>
  <c r="H230" i="17" s="1"/>
  <c r="H231" i="17" s="1"/>
  <c r="H232" i="17" s="1"/>
  <c r="H233" i="17" s="1"/>
  <c r="H234" i="17" s="1"/>
  <c r="H235" i="17" s="1"/>
  <c r="H236" i="17" s="1"/>
  <c r="H237" i="17" s="1"/>
  <c r="H239" i="17" s="1"/>
  <c r="H256" i="17" s="1"/>
  <c r="H258" i="17" s="1"/>
  <c r="H212" i="17"/>
  <c r="L148" i="13"/>
  <c r="H149" i="13"/>
  <c r="H249" i="20" l="1"/>
  <c r="L248" i="20"/>
  <c r="H235" i="18"/>
  <c r="L234" i="18"/>
  <c r="L149" i="13"/>
  <c r="H150" i="13"/>
  <c r="H250" i="20" l="1"/>
  <c r="L249" i="20"/>
  <c r="H236" i="18"/>
  <c r="L235" i="18"/>
  <c r="H151" i="13"/>
  <c r="L150" i="13"/>
  <c r="H251" i="20" l="1"/>
  <c r="L250" i="20"/>
  <c r="H237" i="18"/>
  <c r="L236" i="18"/>
  <c r="L151" i="13"/>
  <c r="H152" i="13"/>
  <c r="H252" i="20" l="1"/>
  <c r="L251" i="20"/>
  <c r="H238" i="18"/>
  <c r="L237" i="18"/>
  <c r="H153" i="13"/>
  <c r="L152" i="13"/>
  <c r="H253" i="20" l="1"/>
  <c r="L252" i="20"/>
  <c r="H239" i="18"/>
  <c r="L238" i="18"/>
  <c r="L153" i="13"/>
  <c r="H154" i="13"/>
  <c r="H254" i="20" l="1"/>
  <c r="L253" i="20"/>
  <c r="H240" i="18"/>
  <c r="L239" i="18"/>
  <c r="L154" i="13"/>
  <c r="H155" i="13"/>
  <c r="H255" i="20" l="1"/>
  <c r="L254" i="20"/>
  <c r="H241" i="18"/>
  <c r="L240" i="18"/>
  <c r="L155" i="13"/>
  <c r="H156" i="13"/>
  <c r="H256" i="20" l="1"/>
  <c r="L255" i="20"/>
  <c r="H242" i="18"/>
  <c r="L241" i="18"/>
  <c r="H157" i="13"/>
  <c r="L156" i="13"/>
  <c r="H257" i="20" l="1"/>
  <c r="L256" i="20"/>
  <c r="H243" i="18"/>
  <c r="L242" i="18"/>
  <c r="L157" i="13"/>
  <c r="H158" i="13"/>
  <c r="L257" i="20" l="1"/>
  <c r="H258" i="20"/>
  <c r="H244" i="18"/>
  <c r="L243" i="18"/>
  <c r="H159" i="13"/>
  <c r="L158" i="13"/>
  <c r="H259" i="20" l="1"/>
  <c r="L259" i="20" s="1"/>
  <c r="L258" i="20"/>
  <c r="H260" i="20"/>
  <c r="H245" i="18"/>
  <c r="L244" i="18"/>
  <c r="H160" i="13"/>
  <c r="L159" i="13"/>
  <c r="L260" i="20" l="1"/>
  <c r="L262" i="20" s="1"/>
  <c r="L264" i="20" s="1"/>
  <c r="H262" i="20"/>
  <c r="H264" i="20" s="1"/>
  <c r="H273" i="20" s="1"/>
  <c r="H277" i="20" s="1"/>
  <c r="H285" i="20" s="1"/>
  <c r="H246" i="18"/>
  <c r="L245" i="18"/>
  <c r="L160" i="13"/>
  <c r="H161" i="13"/>
  <c r="H247" i="18" l="1"/>
  <c r="L246" i="18"/>
  <c r="L161" i="13"/>
  <c r="H162" i="13"/>
  <c r="H248" i="18" l="1"/>
  <c r="L247" i="18"/>
  <c r="L162" i="13"/>
  <c r="H163" i="13"/>
  <c r="H249" i="18" l="1"/>
  <c r="L248" i="18"/>
  <c r="L163" i="13"/>
  <c r="H164" i="13"/>
  <c r="H250" i="18" l="1"/>
  <c r="L249" i="18"/>
  <c r="H165" i="13"/>
  <c r="L164" i="13"/>
  <c r="H251" i="18" l="1"/>
  <c r="L250" i="18"/>
  <c r="L251" i="18" s="1"/>
  <c r="L253" i="18" s="1"/>
  <c r="L264" i="18" s="1"/>
  <c r="H166" i="13"/>
  <c r="L165" i="13"/>
  <c r="H253" i="18" l="1"/>
  <c r="H264" i="18" s="1"/>
  <c r="H167" i="13"/>
  <c r="L166" i="13"/>
  <c r="L167" i="13" l="1"/>
  <c r="H169" i="13"/>
  <c r="L169" i="13" l="1"/>
  <c r="H171" i="13"/>
  <c r="L171" i="13" l="1"/>
  <c r="H172" i="13"/>
  <c r="H173" i="13" l="1"/>
  <c r="L172" i="13"/>
  <c r="H174" i="13" l="1"/>
  <c r="L173" i="13"/>
  <c r="H175" i="13" l="1"/>
  <c r="L174" i="13"/>
  <c r="L175" i="13" l="1"/>
  <c r="H176" i="13"/>
  <c r="L176" i="13" l="1"/>
  <c r="H177" i="13"/>
  <c r="L177" i="13" l="1"/>
  <c r="H178" i="13"/>
  <c r="H179" i="13" l="1"/>
  <c r="L178" i="13"/>
  <c r="H180" i="13" l="1"/>
  <c r="L179" i="13"/>
  <c r="H181" i="13" l="1"/>
  <c r="L180" i="13"/>
  <c r="L181" i="13" l="1"/>
  <c r="H182" i="13"/>
  <c r="L182" i="13" l="1"/>
  <c r="H183" i="13"/>
  <c r="L183" i="13" l="1"/>
  <c r="H184" i="13"/>
  <c r="L184" i="13" l="1"/>
  <c r="H185" i="13"/>
  <c r="L185" i="13" l="1"/>
  <c r="H186" i="13"/>
  <c r="H187" i="13" l="1"/>
  <c r="L186" i="13"/>
  <c r="H190" i="13" l="1"/>
  <c r="H188" i="13"/>
  <c r="L188" i="13" s="1"/>
  <c r="L187" i="13"/>
  <c r="H191" i="13" l="1"/>
  <c r="L190" i="13"/>
  <c r="L191" i="13" l="1"/>
  <c r="H192" i="13"/>
  <c r="H193" i="13" l="1"/>
  <c r="L192" i="13"/>
  <c r="L193" i="13" l="1"/>
  <c r="H194" i="13"/>
  <c r="L194" i="13" l="1"/>
  <c r="H195" i="13"/>
  <c r="H196" i="13" l="1"/>
  <c r="L195" i="13"/>
  <c r="H197" i="13" l="1"/>
  <c r="L196" i="13"/>
  <c r="L197" i="13" l="1"/>
  <c r="H198" i="13"/>
  <c r="L198" i="13" l="1"/>
  <c r="H199" i="13"/>
  <c r="L199" i="13" l="1"/>
  <c r="H200" i="13"/>
  <c r="H201" i="13" l="1"/>
  <c r="L200" i="13"/>
  <c r="H204" i="13" l="1"/>
  <c r="L201" i="13"/>
  <c r="H202" i="13"/>
  <c r="L202" i="13" s="1"/>
  <c r="H205" i="13" l="1"/>
  <c r="L204" i="13"/>
  <c r="L205" i="13" l="1"/>
  <c r="H206" i="13"/>
  <c r="H207" i="13" l="1"/>
  <c r="L206" i="13"/>
  <c r="H208" i="13" l="1"/>
  <c r="L207" i="13"/>
  <c r="H209" i="13" l="1"/>
  <c r="L208" i="13"/>
  <c r="L209" i="13" l="1"/>
  <c r="H210" i="13"/>
  <c r="H211" i="13" l="1"/>
  <c r="L210" i="13"/>
  <c r="L211" i="13" l="1"/>
  <c r="H212" i="13"/>
  <c r="L212" i="13" l="1"/>
  <c r="H213" i="13"/>
  <c r="H214" i="13" l="1"/>
  <c r="L213" i="13"/>
  <c r="L214" i="13" l="1"/>
  <c r="H215" i="13"/>
  <c r="H216" i="13" l="1"/>
  <c r="L215" i="13"/>
  <c r="H217" i="13" l="1"/>
  <c r="L216" i="13"/>
  <c r="H218" i="13" l="1"/>
  <c r="L217" i="13"/>
  <c r="L218" i="13" l="1"/>
  <c r="H219" i="13"/>
  <c r="H220" i="13" l="1"/>
  <c r="L219" i="13"/>
  <c r="H221" i="13" l="1"/>
  <c r="L220" i="13"/>
  <c r="L221" i="13" l="1"/>
  <c r="H222" i="13"/>
  <c r="H223" i="13" l="1"/>
  <c r="L222" i="13"/>
  <c r="H224" i="13" l="1"/>
  <c r="L223" i="13"/>
  <c r="L224" i="13" l="1"/>
  <c r="H225" i="13"/>
  <c r="H226" i="13" l="1"/>
  <c r="L225" i="13"/>
  <c r="L226" i="13" l="1"/>
  <c r="H227" i="13"/>
  <c r="H228" i="13" l="1"/>
  <c r="L227" i="13"/>
  <c r="H229" i="13" l="1"/>
  <c r="L228" i="13"/>
  <c r="L229" i="13" l="1"/>
  <c r="H230" i="13"/>
  <c r="L230" i="13" l="1"/>
  <c r="H231" i="13"/>
  <c r="H232" i="13" l="1"/>
  <c r="L231" i="13"/>
  <c r="L232" i="13" l="1"/>
  <c r="H234" i="13"/>
  <c r="H236" i="13" l="1"/>
  <c r="L234" i="13"/>
  <c r="L236" i="13" l="1"/>
  <c r="H252" i="13"/>
  <c r="L87" i="17" l="1"/>
  <c r="L105" i="17"/>
  <c r="L99" i="17" l="1"/>
  <c r="L93" i="17"/>
  <c r="L98" i="17"/>
  <c r="L104" i="17"/>
  <c r="L101" i="17"/>
  <c r="K107" i="17"/>
  <c r="K108" i="17" s="1"/>
  <c r="L107" i="17" l="1"/>
  <c r="K109" i="17"/>
  <c r="L108" i="17"/>
  <c r="L109" i="17" l="1"/>
  <c r="K110" i="17"/>
  <c r="L110" i="17" l="1"/>
  <c r="K111" i="17"/>
  <c r="K112" i="17" l="1"/>
  <c r="L111" i="17"/>
  <c r="K113" i="17" l="1"/>
  <c r="K114" i="17" s="1"/>
  <c r="L112" i="17"/>
  <c r="L113" i="17" l="1"/>
  <c r="K115" i="17"/>
  <c r="K116" i="17" s="1"/>
  <c r="L114" i="17"/>
  <c r="L115" i="17" l="1"/>
  <c r="L116" i="17"/>
  <c r="K117" i="17"/>
  <c r="L117" i="17" l="1"/>
  <c r="K118" i="17"/>
  <c r="K119" i="17" l="1"/>
  <c r="K120" i="17" s="1"/>
  <c r="L118" i="17"/>
  <c r="L119" i="17" l="1"/>
  <c r="K121" i="17"/>
  <c r="L120" i="17"/>
  <c r="L121" i="17" l="1"/>
  <c r="K122" i="17"/>
  <c r="K123" i="17" l="1"/>
  <c r="K129" i="17" s="1"/>
  <c r="K130" i="17" s="1"/>
  <c r="L122" i="17"/>
  <c r="K131" i="17" l="1"/>
  <c r="L130" i="17"/>
  <c r="L123" i="17"/>
  <c r="K124" i="17"/>
  <c r="K125" i="17"/>
  <c r="K132" i="17" l="1"/>
  <c r="L131" i="17"/>
  <c r="L124" i="17"/>
  <c r="L126" i="17" s="1"/>
  <c r="L128" i="17" s="1"/>
  <c r="K126" i="17"/>
  <c r="K133" i="17" l="1"/>
  <c r="L132" i="17"/>
  <c r="K128" i="17"/>
  <c r="K134" i="17" l="1"/>
  <c r="L133" i="17"/>
  <c r="L129" i="17"/>
  <c r="K135" i="17" l="1"/>
  <c r="L134" i="17"/>
  <c r="K136" i="17" l="1"/>
  <c r="L135" i="17"/>
  <c r="K137" i="17" l="1"/>
  <c r="L136" i="17"/>
  <c r="K138" i="17" l="1"/>
  <c r="L137" i="17"/>
  <c r="K139" i="17" l="1"/>
  <c r="L138" i="17"/>
  <c r="K140" i="17" l="1"/>
  <c r="L139" i="17"/>
  <c r="K141" i="17" l="1"/>
  <c r="L140" i="17"/>
  <c r="K142" i="17" l="1"/>
  <c r="L141" i="17"/>
  <c r="K143" i="17" l="1"/>
  <c r="L142" i="17"/>
  <c r="K144" i="17" l="1"/>
  <c r="L143" i="17"/>
  <c r="K145" i="17" l="1"/>
  <c r="L144" i="17"/>
  <c r="K146" i="17" l="1"/>
  <c r="K147" i="17" s="1"/>
  <c r="L145" i="17"/>
  <c r="L146" i="17" l="1"/>
  <c r="K149" i="17" l="1"/>
  <c r="L147" i="17"/>
  <c r="K150" i="17" l="1"/>
  <c r="L149" i="17"/>
  <c r="K151" i="17" l="1"/>
  <c r="L150" i="17"/>
  <c r="K152" i="17" l="1"/>
  <c r="L151" i="17"/>
  <c r="K153" i="17" l="1"/>
  <c r="L152" i="17"/>
  <c r="K154" i="17" l="1"/>
  <c r="L153" i="17"/>
  <c r="K155" i="17" l="1"/>
  <c r="L154" i="17"/>
  <c r="K156" i="17" l="1"/>
  <c r="L155" i="17"/>
  <c r="K157" i="17" l="1"/>
  <c r="L156" i="17"/>
  <c r="K158" i="17" l="1"/>
  <c r="L157" i="17"/>
  <c r="L158" i="17" l="1"/>
  <c r="K159" i="17"/>
  <c r="K161" i="17" l="1"/>
  <c r="L159" i="17"/>
  <c r="K162" i="17" l="1"/>
  <c r="L161" i="17"/>
  <c r="K163" i="17" l="1"/>
  <c r="L162" i="17"/>
  <c r="K164" i="17" l="1"/>
  <c r="L163" i="17"/>
  <c r="K165" i="17" l="1"/>
  <c r="L164" i="17"/>
  <c r="L165" i="17" l="1"/>
  <c r="K166" i="17"/>
  <c r="K167" i="17" l="1"/>
  <c r="L166" i="17"/>
  <c r="L167" i="17" l="1"/>
  <c r="K168" i="17"/>
  <c r="K169" i="17" l="1"/>
  <c r="L168" i="17"/>
  <c r="L169" i="17" l="1"/>
  <c r="K170" i="17"/>
  <c r="K171" i="17" l="1"/>
  <c r="L170" i="17"/>
  <c r="L171" i="17" l="1"/>
  <c r="K172" i="17"/>
  <c r="K173" i="17" l="1"/>
  <c r="L172" i="17"/>
  <c r="K174" i="17" l="1"/>
  <c r="L173" i="17"/>
  <c r="K175" i="17" l="1"/>
  <c r="L174" i="17"/>
  <c r="L175" i="17" l="1"/>
  <c r="K176" i="17"/>
  <c r="K177" i="17" l="1"/>
  <c r="L176" i="17"/>
  <c r="L177" i="17" l="1"/>
  <c r="K178" i="17"/>
  <c r="K180" i="17" s="1"/>
  <c r="K182" i="17" s="1"/>
  <c r="K183" i="17" s="1"/>
  <c r="K184" i="17" s="1"/>
  <c r="K185" i="17" s="1"/>
  <c r="K186" i="17" s="1"/>
  <c r="K187" i="17" s="1"/>
  <c r="K188" i="17" s="1"/>
  <c r="K189" i="17" s="1"/>
  <c r="K190" i="17" s="1"/>
  <c r="K191" i="17" s="1"/>
  <c r="K192" i="17" s="1"/>
  <c r="K195" i="17" l="1"/>
  <c r="K196" i="17" s="1"/>
  <c r="K197" i="17" s="1"/>
  <c r="K198" i="17" s="1"/>
  <c r="K199" i="17" s="1"/>
  <c r="K200" i="17" s="1"/>
  <c r="K201" i="17" s="1"/>
  <c r="K202" i="17" s="1"/>
  <c r="K203" i="17" s="1"/>
  <c r="K204" i="17" s="1"/>
  <c r="K205" i="17" s="1"/>
  <c r="K206" i="17" s="1"/>
  <c r="K207" i="17" s="1"/>
  <c r="K208" i="17" s="1"/>
  <c r="K209" i="17" s="1"/>
  <c r="K210" i="17" s="1"/>
  <c r="K211" i="17" s="1"/>
  <c r="K212" i="17" s="1"/>
  <c r="K214" i="17" s="1"/>
  <c r="K215" i="17" s="1"/>
  <c r="K216" i="17" s="1"/>
  <c r="K217" i="17" s="1"/>
  <c r="K218" i="17" s="1"/>
  <c r="K219" i="17" s="1"/>
  <c r="K220" i="17" s="1"/>
  <c r="K221" i="17" s="1"/>
  <c r="K222" i="17" s="1"/>
  <c r="K223" i="17" s="1"/>
  <c r="K224" i="17" s="1"/>
  <c r="K225" i="17" s="1"/>
  <c r="K226" i="17" s="1"/>
  <c r="K227" i="17" s="1"/>
  <c r="K228" i="17" s="1"/>
  <c r="K229" i="17" s="1"/>
  <c r="K230" i="17" s="1"/>
  <c r="K231" i="17" s="1"/>
  <c r="K232" i="17" s="1"/>
  <c r="K233" i="17" s="1"/>
  <c r="K234" i="17" s="1"/>
  <c r="K235" i="17" s="1"/>
  <c r="K236" i="17" s="1"/>
  <c r="K237" i="17" s="1"/>
  <c r="K239" i="17" s="1"/>
  <c r="K193" i="17"/>
  <c r="G286" i="20" l="1"/>
  <c r="G287" i="2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Y13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Cash Return in excess cash advance to be remitted as WHT per OR no. 6084970 dated 08/02/2024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Y132" authorId="0" shapeId="0" xr:uid="{669398B3-B826-443C-912B-49F685F68F3B}">
      <text>
        <r>
          <rPr>
            <b/>
            <sz val="9"/>
            <color indexed="81"/>
            <rFont val="Tahoma"/>
            <family val="2"/>
          </rPr>
          <t xml:space="preserve">Cash Return in excess cash advance to be remitted as WHT per OR no. 6084970 dated 08/02/2024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Y133" authorId="0" shapeId="0" xr:uid="{7564C27A-ED1B-4068-9176-93D1B1B0DB0D}">
      <text>
        <r>
          <rPr>
            <b/>
            <sz val="9"/>
            <color indexed="81"/>
            <rFont val="Tahoma"/>
            <family val="2"/>
          </rPr>
          <t xml:space="preserve">Cash Return in excess cash advance to be remitted as WHT per OR no. 6084970 dated 08/02/2024
</t>
        </r>
      </text>
    </comment>
  </commentList>
</comments>
</file>

<file path=xl/sharedStrings.xml><?xml version="1.0" encoding="utf-8"?>
<sst xmlns="http://schemas.openxmlformats.org/spreadsheetml/2006/main" count="2216" uniqueCount="820">
  <si>
    <t>Date</t>
  </si>
  <si>
    <t>Reference</t>
  </si>
  <si>
    <t>Name of Payee</t>
  </si>
  <si>
    <t>Particulars</t>
  </si>
  <si>
    <t>Deposit</t>
  </si>
  <si>
    <t>Withdrawal</t>
  </si>
  <si>
    <t>Balance</t>
  </si>
  <si>
    <t>Office Equipment</t>
  </si>
  <si>
    <t>Totals/Balance carried forward</t>
  </si>
  <si>
    <t>Totals/Balance brought forward</t>
  </si>
  <si>
    <t xml:space="preserve">  Prepared and Certified Correct by:      </t>
  </si>
  <si>
    <t>REGISTER OF CASH IN BANK AND OTHER RELATED FINANCIAL TRANSACTIONS</t>
  </si>
  <si>
    <t>Maintenance and Other Operating Expenses</t>
  </si>
  <si>
    <t>Capital Outlay</t>
  </si>
  <si>
    <t>Advances to SK Officials</t>
  </si>
  <si>
    <t>Advances to SK Treasurer</t>
  </si>
  <si>
    <t>Advances</t>
  </si>
  <si>
    <t>Withholding Tax</t>
  </si>
  <si>
    <r>
      <t xml:space="preserve">SK of Barangay: </t>
    </r>
    <r>
      <rPr>
        <b/>
        <sz val="12"/>
        <color theme="1"/>
        <rFont val="Times New Roman"/>
        <family val="1"/>
      </rPr>
      <t>BEL-AIR</t>
    </r>
  </si>
  <si>
    <r>
      <t xml:space="preserve">City/Municipality: </t>
    </r>
    <r>
      <rPr>
        <b/>
        <sz val="12"/>
        <color theme="1"/>
        <rFont val="Times New Roman"/>
        <family val="1"/>
      </rPr>
      <t>MAKATI CITY</t>
    </r>
  </si>
  <si>
    <r>
      <t>Province:</t>
    </r>
    <r>
      <rPr>
        <b/>
        <sz val="12"/>
        <color theme="1"/>
        <rFont val="Times New Roman"/>
        <family val="1"/>
      </rPr>
      <t xml:space="preserve"> NCR</t>
    </r>
  </si>
  <si>
    <t>Signature over Printed Name</t>
  </si>
  <si>
    <t xml:space="preserve">SK Treasurer                                                                                                </t>
  </si>
  <si>
    <t xml:space="preserve">Date </t>
  </si>
  <si>
    <t>Beginning Balance</t>
  </si>
  <si>
    <t>Other Supplies and Materials Expenses</t>
  </si>
  <si>
    <t>Goods</t>
  </si>
  <si>
    <t>Services</t>
  </si>
  <si>
    <t>Goods/ Services</t>
  </si>
  <si>
    <t>Rental</t>
  </si>
  <si>
    <t>1600</t>
  </si>
  <si>
    <t>1601E</t>
  </si>
  <si>
    <t>1601-E</t>
  </si>
  <si>
    <t>GMP-WV 010-5%</t>
  </si>
  <si>
    <t>GMP-WV 020-5%</t>
  </si>
  <si>
    <t>EWT-WC 640-1%</t>
  </si>
  <si>
    <t>EWT-WI 640-1%</t>
  </si>
  <si>
    <t>EWT-WC 157-2%</t>
  </si>
  <si>
    <t>EWT-WI 157-2%</t>
  </si>
  <si>
    <t>WI 100-5%</t>
  </si>
  <si>
    <t>WC 100-5%</t>
  </si>
  <si>
    <t>Other Maintenance and Operating Expenses</t>
  </si>
  <si>
    <t>Transportation Equipment</t>
  </si>
  <si>
    <t>Retention Fee</t>
  </si>
  <si>
    <t>Information and Communication Technology Equipment</t>
  </si>
  <si>
    <t>OTHERS</t>
  </si>
  <si>
    <t>Prizes</t>
  </si>
  <si>
    <t>Professional</t>
  </si>
  <si>
    <t>WC 010-10%</t>
  </si>
  <si>
    <t>WI 010-10%</t>
  </si>
  <si>
    <t>Valsym General Merchandise</t>
  </si>
  <si>
    <t>Bureau of Internal Revenue</t>
  </si>
  <si>
    <t>Office Supplies Expenses</t>
  </si>
  <si>
    <t>Penalty on Late Delivery</t>
  </si>
  <si>
    <t>Globe Telecom, Inc.</t>
  </si>
  <si>
    <r>
      <t xml:space="preserve">SK Treasurer: </t>
    </r>
    <r>
      <rPr>
        <b/>
        <sz val="12"/>
        <color theme="1"/>
        <rFont val="Times New Roman"/>
        <family val="1"/>
      </rPr>
      <t>MARIA CHRISTA ARIANA D. DY</t>
    </r>
  </si>
  <si>
    <t>DV No.</t>
  </si>
  <si>
    <t xml:space="preserve"> MARIA CHRISTA ARIANA D. DY</t>
  </si>
  <si>
    <t>Totals for the month of August 31, 2021</t>
  </si>
  <si>
    <t>TOTALS FOR THE QUARTER (3rd quarter 2021)</t>
  </si>
  <si>
    <t>Totals for the month of September 30,  2021</t>
  </si>
  <si>
    <t>Telephone Expenses</t>
  </si>
  <si>
    <t>Fidelity Bond Premiums</t>
  </si>
  <si>
    <t>Maria Christa Ariana D. Dy</t>
  </si>
  <si>
    <t>Accountable Forms Expenses</t>
  </si>
  <si>
    <t>Check No. / VDS No. /  DM No. / CM No.  / LR No.</t>
  </si>
  <si>
    <t>Deposit of Personal Calls</t>
  </si>
  <si>
    <t>Totals for the month of October 2021</t>
  </si>
  <si>
    <t>Totals for the month of November 2021</t>
  </si>
  <si>
    <t>Totals for the month of December 2021</t>
  </si>
  <si>
    <t>TOTALS FOR THE QUARTER (4th quarter 2021)</t>
  </si>
  <si>
    <t>Total SK DBP Account Balance</t>
  </si>
  <si>
    <t>Cash in Bank 
Sangguniang Kabataan-Brgy. Bel-Air 
(DBP Account No. 070934059)</t>
  </si>
  <si>
    <t xml:space="preserve">SK Bel-Air Trust Fund </t>
  </si>
  <si>
    <t>Rent/Lease Expenses</t>
  </si>
  <si>
    <t>Sports Equipment</t>
  </si>
  <si>
    <t>Training Expenses</t>
  </si>
  <si>
    <t>Donation</t>
  </si>
  <si>
    <t xml:space="preserve">Honoraria </t>
  </si>
  <si>
    <t>Bank Charges</t>
  </si>
  <si>
    <t>Deposit of Bid Docs</t>
  </si>
  <si>
    <t>VDS No. 2022-04-013</t>
  </si>
  <si>
    <t>Cash in Bank  
SK Brgy. Bel-Air Trust Fund
(DBP Account No. 073394058)</t>
  </si>
  <si>
    <t>Tonyline General Merchandise</t>
  </si>
  <si>
    <t>Procurement of Services for Serbisyo Mula sa Puso</t>
  </si>
  <si>
    <t>BREAKDOWN OF WITHDRAWALS/ PAYMENTS</t>
  </si>
  <si>
    <t>Cash advance for Pasinaya 2023</t>
  </si>
  <si>
    <t>2023-04-005</t>
  </si>
  <si>
    <t>VDS No. 2023-04-011</t>
  </si>
  <si>
    <t>Deposit of Bid Docs Collection</t>
  </si>
  <si>
    <t>VDS No. 2023-05-013</t>
  </si>
  <si>
    <t>Deposit of 10% SK Share in IRA for the month of March 2023</t>
  </si>
  <si>
    <t>VDS No. 2023-05-014</t>
  </si>
  <si>
    <t>Deposit of 10% SK Share in RPT collection of the barangay for the month of February 2023</t>
  </si>
  <si>
    <t>VDS No. 2023-05-015</t>
  </si>
  <si>
    <t>Deposit of 10% SK Share in income of the barangay for the month of March 2023</t>
  </si>
  <si>
    <t>VDS No. 2023-05-016</t>
  </si>
  <si>
    <t>Deposit of Excess from cash advance</t>
  </si>
  <si>
    <t>VDS No. 2023-05-017</t>
  </si>
  <si>
    <t>VDS No. 2023-05-018</t>
  </si>
  <si>
    <t>Deposit of 10% SK Share in IRA for the month of April 2023</t>
  </si>
  <si>
    <t>VDS No. 2023-05-019</t>
  </si>
  <si>
    <t>Deposit of 10% SK Share in income of the barangay for the month of April 2023</t>
  </si>
  <si>
    <t>VDS No. 2023-05-020</t>
  </si>
  <si>
    <t>Deposit of 10% SK Share in RPT collection of the barangay for the month of March 2023</t>
  </si>
  <si>
    <t>Totals for the month of May 2023</t>
  </si>
  <si>
    <t>2023-05-006</t>
  </si>
  <si>
    <t>Cash advance for Flores de Mayo 2023</t>
  </si>
  <si>
    <t>Totals for the month of June 2023</t>
  </si>
  <si>
    <t>VDS No. 2023-06-021</t>
  </si>
  <si>
    <t>VDS No. 2023-06-022</t>
  </si>
  <si>
    <t>Deposit of 10% SK Share in income of the barangay for the month of May 2023</t>
  </si>
  <si>
    <t>VDS No. 2023-06-023</t>
  </si>
  <si>
    <t>Deposit of 10% SK Share in IRA for the month of May 2023</t>
  </si>
  <si>
    <t>VDS No. 2023-06-024</t>
  </si>
  <si>
    <t>Deposit of 10% SK Share in RPT collection of the barangay for the month of April 2023</t>
  </si>
  <si>
    <t>VDS No. 2023-06-025</t>
  </si>
  <si>
    <t>Deposit of 10% SK Share in RPT collection of the barangay for the month of May 2023</t>
  </si>
  <si>
    <t>CM No. 2023-06-003</t>
  </si>
  <si>
    <t>Interest Income-2nd quarter of 2023 (DBP Account No. 07093-405-9) SK General Fund</t>
  </si>
  <si>
    <t>CM No. 2023-06-004</t>
  </si>
  <si>
    <t>Interest Income-2nd quarter of 2023 (DBP Account No. 07339-405-8) SK Trust Fund</t>
  </si>
  <si>
    <t>Totals for the month of April 2023</t>
  </si>
  <si>
    <t>TOTALS FOR THE QUARTER (2nd quarter 2023)</t>
  </si>
  <si>
    <t>VDS No. 2023-07-025</t>
  </si>
  <si>
    <t>Deposit of collection for 10% SK Share in IRA for the month of June 2023</t>
  </si>
  <si>
    <t>VDS No. 2023-07-026</t>
  </si>
  <si>
    <t>Deposit of collection for 10% SK Share in income of the barangay for the month of June 2023</t>
  </si>
  <si>
    <t>VDS No. 2023-07-027</t>
  </si>
  <si>
    <t>Deposit of collection for 10% SK Share in RPT collection of the barangay for the month of June 2023</t>
  </si>
  <si>
    <t>Totals for the month of August 31, 2023</t>
  </si>
  <si>
    <t>Totals for the month of July 31, 2023</t>
  </si>
  <si>
    <t>VDS No. 2023-08-029</t>
  </si>
  <si>
    <t>Deposit of collection of bid docs</t>
  </si>
  <si>
    <t>VDS No. 2023-08-030</t>
  </si>
  <si>
    <t>2023-08-007</t>
  </si>
  <si>
    <t>Mazal Tov Enterprises</t>
  </si>
  <si>
    <t>Purchase of Trophies and Medals for SK Bel-Air Sports Tournament</t>
  </si>
  <si>
    <t>2023-08-008</t>
  </si>
  <si>
    <t>Cash advance for payroll of honorarium of SK Officials for the month of January to July 2023</t>
  </si>
  <si>
    <t>2023-08-009</t>
  </si>
  <si>
    <t>Treasurer of the Philippines</t>
  </si>
  <si>
    <t>Renewal of Fidelity Bond of SK Chairperson and SK Treasurer for the year 2023-2024</t>
  </si>
  <si>
    <t>2023-08-010</t>
  </si>
  <si>
    <t>Cash advance for Linggo ng Kabataan Celebration</t>
  </si>
  <si>
    <t>Check No. 80672033</t>
  </si>
  <si>
    <t>Check No. 80672034</t>
  </si>
  <si>
    <t>Check No. 80672035</t>
  </si>
  <si>
    <t>Check No. 80672036</t>
  </si>
  <si>
    <t>TOTALS FOR THE QUARTER (3rd quarter 2023)</t>
  </si>
  <si>
    <t>VDS No. 2023-09-031</t>
  </si>
  <si>
    <t>VDS No. 2023-09-032</t>
  </si>
  <si>
    <t>Deposit of 10% SK Share in IRA for the month of July 2023</t>
  </si>
  <si>
    <t>VDS No. 2023-09-033</t>
  </si>
  <si>
    <t>Deposit of 10% SK Share in income of the barangay for the month of July 2023</t>
  </si>
  <si>
    <t>VDS No. 2023-09-034</t>
  </si>
  <si>
    <t>Deposit of 10% SK Share in RPT collection of the barangay for the month of August 2023</t>
  </si>
  <si>
    <t>VDS No. 2023-09-035</t>
  </si>
  <si>
    <t>Deposit of 10% SK Share in IRA for the month of August 2023</t>
  </si>
  <si>
    <t>VDS No. 2023-09-036</t>
  </si>
  <si>
    <t>Deposit of 10% SK Share in income of the barangay for the month of August 2023</t>
  </si>
  <si>
    <t>CM No. 2023-09-005</t>
  </si>
  <si>
    <t>Interest Income-3rd quarter of 2023 (DBP Account No. 07093-405-9) SK General Fund</t>
  </si>
  <si>
    <t>CM No. 2023-09-006</t>
  </si>
  <si>
    <t>Interest Income-3rd quarter of 2023 (DBP Account No. 07339-405-8) SK Trust Fund</t>
  </si>
  <si>
    <t>2023-09-011</t>
  </si>
  <si>
    <t>2023-09-012</t>
  </si>
  <si>
    <t>2023-09-013</t>
  </si>
  <si>
    <t>2023-09-014</t>
  </si>
  <si>
    <t>2023-09-015</t>
  </si>
  <si>
    <t>2023-09-016</t>
  </si>
  <si>
    <t>2023-09-017</t>
  </si>
  <si>
    <t>2023-09-018</t>
  </si>
  <si>
    <t>2023-09-019</t>
  </si>
  <si>
    <t>2023-09-020</t>
  </si>
  <si>
    <t>2023-09-021</t>
  </si>
  <si>
    <t>2023-09-022</t>
  </si>
  <si>
    <t>2023-09-023</t>
  </si>
  <si>
    <t>2023-09-024</t>
  </si>
  <si>
    <t>2023-09-025</t>
  </si>
  <si>
    <t>2023-09-026</t>
  </si>
  <si>
    <t>2023-09-027</t>
  </si>
  <si>
    <t>DM 2023-09-003</t>
  </si>
  <si>
    <t>DM 2023-09-004</t>
  </si>
  <si>
    <t>Cash advance for payroll of honorarium of SK Officials for the month of August 2023</t>
  </si>
  <si>
    <t>Passion Sports and Events Production, Co.</t>
  </si>
  <si>
    <t>Procurement of services for officiating fee of SK Bel-Air Sports Tournament</t>
  </si>
  <si>
    <t>Procurement of goods for Inter-Village and SK Bel-Air Sports Tournament</t>
  </si>
  <si>
    <t>Bea-Elice Events Management</t>
  </si>
  <si>
    <t>Services for Talent/Artist for Youth Night of Pasinaya 2023</t>
  </si>
  <si>
    <t>Services for Talent/Artist for Friday Night of Pasinaya 2023</t>
  </si>
  <si>
    <t>Services for Creative, Host and Production for Pasinaya 2023</t>
  </si>
  <si>
    <t>Purchase of t-shirts with print and lootbags for Pasinaya 2023</t>
  </si>
  <si>
    <t>D' Angela Majs Consumer Good Trading</t>
  </si>
  <si>
    <t>Procurement of Services for Pride Month (#Love Wins)</t>
  </si>
  <si>
    <t>Withholding tax remittance for the month of August  2023</t>
  </si>
  <si>
    <t>SK Brgy. Bel-Air Trust Fund</t>
  </si>
  <si>
    <t>To transfer the erroneous deposit of collection of Bid Docs to SK Brgy. Bel-Air Trust Fund</t>
  </si>
  <si>
    <t>Service for the food served for Pasinaya 2023 Activities</t>
  </si>
  <si>
    <t>Cash advance for E-Sports Online Games Valorant &amp; Street Fighter 6 on September 16 &amp; 17, 2023</t>
  </si>
  <si>
    <t>Honoraria of Bids and Awards Committee (BAC) and Technical Working Group (TWG) for the month of January to August 2023</t>
  </si>
  <si>
    <t>Cancelled</t>
  </si>
  <si>
    <t xml:space="preserve">Cancelled </t>
  </si>
  <si>
    <t>Additional payment due to error in the amount of the check per DV No. 2023-09-014 dated 09/06/2023</t>
  </si>
  <si>
    <t>Procurement of goods and services for Linggo ng Kabataan</t>
  </si>
  <si>
    <t>Procurement of services for E-Sports Tournament</t>
  </si>
  <si>
    <t>Totals for the month of September 30, 2023</t>
  </si>
  <si>
    <t>Totals for the month of October 2023</t>
  </si>
  <si>
    <t>2023-10-028</t>
  </si>
  <si>
    <t>2023-10-029</t>
  </si>
  <si>
    <t>2023-10-030</t>
  </si>
  <si>
    <t>2023-10-031</t>
  </si>
  <si>
    <t>2023-10-032</t>
  </si>
  <si>
    <t>2023-10-033</t>
  </si>
  <si>
    <t>2023-10-034</t>
  </si>
  <si>
    <t>DM 2023-10-004</t>
  </si>
  <si>
    <t>Services for Ecosystem Restoration Project</t>
  </si>
  <si>
    <t>Honorarium of Sangguniang Kabataan Officials for the month of September 2023</t>
  </si>
  <si>
    <t>Cash advance for Serbisyo mula sa Puso</t>
  </si>
  <si>
    <t>Withholding tax remittance for the month of September 2023</t>
  </si>
  <si>
    <t>Procurement of Goods and Services for Makati Games</t>
  </si>
  <si>
    <t>Purchase of Office and Janitorial Supplies</t>
  </si>
  <si>
    <t>Check No. 80672051</t>
  </si>
  <si>
    <t>Check No. 80672052</t>
  </si>
  <si>
    <t>Check No. 80672053</t>
  </si>
  <si>
    <t>Check No. 80672054</t>
  </si>
  <si>
    <t>Check No. 80672055</t>
  </si>
  <si>
    <t>Check No. 80672056</t>
  </si>
  <si>
    <t>VDS No. 2023-10-037</t>
  </si>
  <si>
    <t>VDS No. 2023-10-038</t>
  </si>
  <si>
    <t>VDS No. 2023-10-039</t>
  </si>
  <si>
    <t>VDS No. 2023-10-040</t>
  </si>
  <si>
    <t>Deposit of 10% SK Share in IRA for the month of September 2023</t>
  </si>
  <si>
    <t>VDS No. 2023-10-041</t>
  </si>
  <si>
    <t>Deposit of 10% SK Share in income of the barangay for the month of September 2023</t>
  </si>
  <si>
    <t>VDS No. 2023-10-042</t>
  </si>
  <si>
    <t>Deposit of 10% SK Share in RPT collection of the barangay for the month of September 2023</t>
  </si>
  <si>
    <t>VDS No. 2023-11-041</t>
  </si>
  <si>
    <t>VDS No. 2023-11-042</t>
  </si>
  <si>
    <t>VDS No. 2023-11-043</t>
  </si>
  <si>
    <t>Deposit of 10% SK Share in IRA for the month of October 2023</t>
  </si>
  <si>
    <t>VDS No. 2023-11-044</t>
  </si>
  <si>
    <t>Deposit of 10% SK Share in income of the barangay for the month of October 2023</t>
  </si>
  <si>
    <t>VDS No. 2023-11-045</t>
  </si>
  <si>
    <t>VDS No. 2023-11-046</t>
  </si>
  <si>
    <t>Totals for the month of November 2023</t>
  </si>
  <si>
    <t>2023-11-035</t>
  </si>
  <si>
    <t>Cash advance for Katipunan ng Kabataan Assembly</t>
  </si>
  <si>
    <t>2023-11-036</t>
  </si>
  <si>
    <t>Honorarium of Sangguniang Kabataan Officials for the month of October 2023</t>
  </si>
  <si>
    <t>2023-11-037</t>
  </si>
  <si>
    <t>DM 2023-11-005</t>
  </si>
  <si>
    <t>Withholding tax remittance for the month of October 2023</t>
  </si>
  <si>
    <t>Check No. 80672057</t>
  </si>
  <si>
    <t>Check No. 80672058</t>
  </si>
  <si>
    <t>TOTALS FOR THE QUARTER (4th quarter 2023)</t>
  </si>
  <si>
    <t>Totals for the month of December 2023</t>
  </si>
  <si>
    <t>Interest Income-4th quarter of 2023 (DBP Account No. 07093-405-9) SK General Fund</t>
  </si>
  <si>
    <t>Interest Income-4th quarter of 2023 (DBP Account No. 07339-405-8) SK Trust Fund</t>
  </si>
  <si>
    <t>VDS No. 2023-12-047</t>
  </si>
  <si>
    <t>VDS No. 2023-12-048</t>
  </si>
  <si>
    <t>VDS No. 2023-12-049</t>
  </si>
  <si>
    <t>CM No. 2023-12-007</t>
  </si>
  <si>
    <t>CM No. 2023-12-008</t>
  </si>
  <si>
    <t>2023-12-038</t>
  </si>
  <si>
    <t>2023-12-039</t>
  </si>
  <si>
    <t>2023-12-040</t>
  </si>
  <si>
    <t>2023-12-041</t>
  </si>
  <si>
    <t>2023-12-042</t>
  </si>
  <si>
    <t>2023-12-043</t>
  </si>
  <si>
    <t>2023-12-044</t>
  </si>
  <si>
    <t>2023-12-045</t>
  </si>
  <si>
    <t>Cancelled due to error in signatory of the check</t>
  </si>
  <si>
    <t>Application of Fidelity Bond of SK Chairperson for the year 2023-2024</t>
  </si>
  <si>
    <t>Microgold Information Solutions &amp; Products, Inc.</t>
  </si>
  <si>
    <t>Purchase of laptop computers</t>
  </si>
  <si>
    <t>Honorarium of Sangguniang Kabataan Officials for the month of November 2023</t>
  </si>
  <si>
    <t>MRJDJ's Optical Shop</t>
  </si>
  <si>
    <t>Free Eye Refraction and Free Eyeglasses for Barangay Constituents</t>
  </si>
  <si>
    <t>Cash advance for Year End Youth Camaraderie</t>
  </si>
  <si>
    <t>Cash advance for Bel-Air SKolarship Program 2023</t>
  </si>
  <si>
    <t>Check No. 80672059</t>
  </si>
  <si>
    <t>Check No. 80672060</t>
  </si>
  <si>
    <t>Check No. 80672061</t>
  </si>
  <si>
    <t>Check No. 80672062</t>
  </si>
  <si>
    <t>Check No. 80672063</t>
  </si>
  <si>
    <t>Check No. 80672064</t>
  </si>
  <si>
    <t>Check No. 80672065</t>
  </si>
  <si>
    <t>Check No. 80672066</t>
  </si>
  <si>
    <t>GMP-WB 080-3%</t>
  </si>
  <si>
    <t>2023-12-046</t>
  </si>
  <si>
    <t>Honoraria of Bids and Awards Committee (BAC) and Technical Working Group (TWG) for the month of September to November 2023</t>
  </si>
  <si>
    <t>Check No. 69722304</t>
  </si>
  <si>
    <t xml:space="preserve">SK Chairperson                                                                                                </t>
  </si>
  <si>
    <t>Deposit of 10% SK Share in RPT collection of the barangay for the month of October 2023</t>
  </si>
  <si>
    <t>Deposit of 10% SK Share in IRA for the month of November 2023</t>
  </si>
  <si>
    <t>Deposit of 10% SK Share in income of the barangay for the month of November 2023</t>
  </si>
  <si>
    <r>
      <t xml:space="preserve">Fund: </t>
    </r>
    <r>
      <rPr>
        <b/>
        <sz val="12"/>
        <rFont val="Times New Roman"/>
        <family val="1"/>
      </rPr>
      <t>SK Fund</t>
    </r>
  </si>
  <si>
    <t>To liquidate cash advance for Pasinaya 2023</t>
  </si>
  <si>
    <t>To liquidate Cash advance for Flores de Mayo 2023</t>
  </si>
  <si>
    <t>LR No. 2023-05-001</t>
  </si>
  <si>
    <t>LR No. 2023-05-002</t>
  </si>
  <si>
    <t>LR No. 2023-08-003</t>
  </si>
  <si>
    <t>To liquidate cash advance for payroll of honorarium of SK Officials for the month of January to July 2023</t>
  </si>
  <si>
    <t>LR No. 2023-08-004</t>
  </si>
  <si>
    <t>To liquidate cash advance for Linggo ng Kabataan Celebration</t>
  </si>
  <si>
    <t>LR No. 2023-09-005</t>
  </si>
  <si>
    <t>To liquidate cash advance for payroll of honorarium of SK Officials for the month of August 2023</t>
  </si>
  <si>
    <t>LR No. 2023-09-006</t>
  </si>
  <si>
    <t>To liquidate cash advance for E-Sports Online Games Valorant &amp; Street Fighter 6 on September 16 &amp; 17, 2023</t>
  </si>
  <si>
    <t>LR No. 2023-09-007</t>
  </si>
  <si>
    <t>To liquidate cash advance for payroll of Honoraria of Bids and Awards Committee (BAC) and Technical Working Group (TWG) for the month of January to August 2023</t>
  </si>
  <si>
    <t>To liquidate cash advance for payroll of honorarium of SK Officials for the month of September 2023</t>
  </si>
  <si>
    <t>To liquidate cash advance for Serbisyo mula sa Puso</t>
  </si>
  <si>
    <t>LR No. 2023-10-008</t>
  </si>
  <si>
    <t>LR No. 2023-10-009</t>
  </si>
  <si>
    <t>LR No. 2023-11-010</t>
  </si>
  <si>
    <t>LR No. 2023-11-011</t>
  </si>
  <si>
    <t>To liquidate cash advance for Katipunan ng Kabataan Assembly</t>
  </si>
  <si>
    <t>To liquidate cash advance for honorarium of Sangguniang Kabataan Officials for the month of October 2023</t>
  </si>
  <si>
    <t>LR No. 2023-12-012</t>
  </si>
  <si>
    <t>LR No. 2023-12-013</t>
  </si>
  <si>
    <t>LR No. 2023-12-014</t>
  </si>
  <si>
    <t>LR No. 2023-12-015</t>
  </si>
  <si>
    <t>To liquidate cash advance for Honorarium of Sangguniang Kabataan Officials for the month of November 2023</t>
  </si>
  <si>
    <t>To liquidate cash advance for Year End Youth Camaraderie</t>
  </si>
  <si>
    <t>To liquidate cash advance for Cash advance for Bel-Air SKolarship Program 2023</t>
  </si>
  <si>
    <t>To liquidate cash advance for Honoraria of Bids and Awards Committee (BAC) and Technical Working Group (TWG) for the month of September to November 2023</t>
  </si>
  <si>
    <t>CRISTINA ALEXANDRA G. CAMUS</t>
  </si>
  <si>
    <t>Totals for the month of January 2024</t>
  </si>
  <si>
    <t>VDS No. 2024-01-001</t>
  </si>
  <si>
    <t>VDS No. 2024-01-002</t>
  </si>
  <si>
    <t>VDS No. 2024-01-003</t>
  </si>
  <si>
    <t>Deposit of 10% SK Share in income of the barangay for the month of December 2023</t>
  </si>
  <si>
    <t>VDS No. 2024-01-004</t>
  </si>
  <si>
    <t>Deposit of 10% SK Share in IRA for the month of December 2023</t>
  </si>
  <si>
    <t>2024-01-001</t>
  </si>
  <si>
    <t>2024-01-002</t>
  </si>
  <si>
    <t>2024-01-003</t>
  </si>
  <si>
    <t>2024-01-004</t>
  </si>
  <si>
    <t>2024-01-005</t>
  </si>
  <si>
    <t>2024-01-006</t>
  </si>
  <si>
    <t>2024-01-007</t>
  </si>
  <si>
    <t>2024-01-008</t>
  </si>
  <si>
    <t>2024-01-009</t>
  </si>
  <si>
    <t>2024-01-010</t>
  </si>
  <si>
    <t>2024-01-011</t>
  </si>
  <si>
    <t>2024-01-012</t>
  </si>
  <si>
    <t>2024-01-013</t>
  </si>
  <si>
    <t>2024-01-014</t>
  </si>
  <si>
    <t>2024-01-015</t>
  </si>
  <si>
    <t>2024-01-016</t>
  </si>
  <si>
    <t>2024-01-017</t>
  </si>
  <si>
    <t>2024-01-018</t>
  </si>
  <si>
    <t>2024-01-019</t>
  </si>
  <si>
    <t>2024-01-020</t>
  </si>
  <si>
    <t>2024-01-021</t>
  </si>
  <si>
    <t>2024-01-022</t>
  </si>
  <si>
    <t>DM 2024-01-001</t>
  </si>
  <si>
    <t>Withholding tax remittance for the month of December 2023</t>
  </si>
  <si>
    <t>Cash advance for payroll of honorarium of SK Officials for the month of December 2023</t>
  </si>
  <si>
    <t>Spurway Enterprises</t>
  </si>
  <si>
    <t>Purchase of metal bleachers</t>
  </si>
  <si>
    <t>Purchase of Health and Hygiene Kit</t>
  </si>
  <si>
    <t>Je Ron Consumer Goods Trading</t>
  </si>
  <si>
    <t>Purchase of various supplies for Youth in Action Disaster Preparedness</t>
  </si>
  <si>
    <t>Procurement of Services for Youth Bazaar</t>
  </si>
  <si>
    <t>Purchase of various supplies for SK Pet Day</t>
  </si>
  <si>
    <t>Procurement of services for Year-End Youth Camaraderie</t>
  </si>
  <si>
    <t>Procurement of services for Care for Mental Health</t>
  </si>
  <si>
    <t>D' Angela Majs Consumer Goods Trading</t>
  </si>
  <si>
    <t>Purchase of Give-away for Year-End Youth Camaraderie</t>
  </si>
  <si>
    <t>Procurement of Services for Katipunan ng Kabataan Assembly</t>
  </si>
  <si>
    <t>Procurement of Services for Katipunan ng Kabataan Assembly Youth Night</t>
  </si>
  <si>
    <t>Purchase of Goods for SK Birthday Gift Project</t>
  </si>
  <si>
    <t>Procurement of services for SK Exploration Project</t>
  </si>
  <si>
    <t>Procurement of Services for SK Movie Time</t>
  </si>
  <si>
    <t>Procurement of services for Basketball and Jiu-Jitsu Martial Arts Clinic</t>
  </si>
  <si>
    <t>Telephone consumption for the month of January 2023</t>
  </si>
  <si>
    <t>Telephone consumption for the month of February 2023</t>
  </si>
  <si>
    <t>Telephone consumption for the month of March 2023</t>
  </si>
  <si>
    <t>Telephone consumption for the month of April 2023</t>
  </si>
  <si>
    <t>Telephone consumption for the month of October 2023</t>
  </si>
  <si>
    <t>Telephone consumption for the month of November 2023</t>
  </si>
  <si>
    <r>
      <rPr>
        <sz val="12"/>
        <rFont val="Times New Roman"/>
        <family val="1"/>
      </rPr>
      <t>Sheet No.</t>
    </r>
    <r>
      <rPr>
        <b/>
        <sz val="12"/>
        <rFont val="Times New Roman"/>
        <family val="1"/>
      </rPr>
      <t xml:space="preserve"> 2024-001</t>
    </r>
  </si>
  <si>
    <t>Deposit of 10% SK Share in RPT collection of the barangay for the month of November 2023</t>
  </si>
  <si>
    <t>VDS No. 2024-02-004</t>
  </si>
  <si>
    <t>2024-02-023</t>
  </si>
  <si>
    <t>Procurement of Services for Turtle Walk Project</t>
  </si>
  <si>
    <t>2024-02-024</t>
  </si>
  <si>
    <t>Procurement of Services for Indoor Bouldering and Rock Climbing</t>
  </si>
  <si>
    <t>2024-02-025</t>
  </si>
  <si>
    <t>Cash advance for payroll of honorarium of SK Officials for the month of January 2024</t>
  </si>
  <si>
    <t>2024-02-026</t>
  </si>
  <si>
    <t>2024-02-027</t>
  </si>
  <si>
    <t>DM 2024-02-002</t>
  </si>
  <si>
    <t>Withholding tax remittance for the month of January 2024</t>
  </si>
  <si>
    <t>2024-02-028</t>
  </si>
  <si>
    <t>Barangay Bel-Air</t>
  </si>
  <si>
    <t>Excess transfer of 10% SK Share in RPT for the month of August 2023</t>
  </si>
  <si>
    <t>Totals for the month of February 2024</t>
  </si>
  <si>
    <t>Retention Fee / Others</t>
  </si>
  <si>
    <t>SK Bel-Air Trust Fund / Others</t>
  </si>
  <si>
    <t>Totals for the month of March 2024</t>
  </si>
  <si>
    <t>TOTALS FOR THE QUARTER (1st quarter 2024)</t>
  </si>
  <si>
    <t>VDS No. 2024-03-005</t>
  </si>
  <si>
    <t>Deposit of 10% SK Share in RPT collection of the barangay for the month of December 2023</t>
  </si>
  <si>
    <t>VDS No. 2024-03-006</t>
  </si>
  <si>
    <t>Deposit of 10% SK Share in IRA for the month of January 2024</t>
  </si>
  <si>
    <t>VDS No. 2024-03-007</t>
  </si>
  <si>
    <t>Deposit of 10% SK Share in income of the barangay for the month of January 2024</t>
  </si>
  <si>
    <t>CM No. 2024-03-001</t>
  </si>
  <si>
    <t>Interest Income-1st quarter of 2024 (DBP Account No. 07093-405-9) SK General Fund</t>
  </si>
  <si>
    <t>CM No. 2024-03-002</t>
  </si>
  <si>
    <t>Interest Income-1st quarter of 2024 (DBP Account No. 07339-405-8) SK Trust Fund</t>
  </si>
  <si>
    <t>2024-03-029</t>
  </si>
  <si>
    <t>2024-03-030</t>
  </si>
  <si>
    <t>2024-03-031</t>
  </si>
  <si>
    <t>2024-03-032</t>
  </si>
  <si>
    <t>2024-03-033</t>
  </si>
  <si>
    <t>2024-03-034</t>
  </si>
  <si>
    <t>DM 2024-03-003</t>
  </si>
  <si>
    <t>DM 2024-03-004</t>
  </si>
  <si>
    <t>Check No. 80672067</t>
  </si>
  <si>
    <t>Check No. 80672068</t>
  </si>
  <si>
    <t>Check No. 80672069</t>
  </si>
  <si>
    <t>Check No. 80672070</t>
  </si>
  <si>
    <t>Check No. 80672071</t>
  </si>
  <si>
    <t>Check No. 80672072</t>
  </si>
  <si>
    <t>Check No. 80672073</t>
  </si>
  <si>
    <t>Check No. 80672074</t>
  </si>
  <si>
    <t>Check No. 80672075</t>
  </si>
  <si>
    <t>Check No. 80672076</t>
  </si>
  <si>
    <t>Check No. 80672077</t>
  </si>
  <si>
    <t>Check No. 80672078</t>
  </si>
  <si>
    <t>Check No. 80672079</t>
  </si>
  <si>
    <t>Check No. 80672080</t>
  </si>
  <si>
    <t>Check No. 80672081</t>
  </si>
  <si>
    <t>Check No. 80672082</t>
  </si>
  <si>
    <t>Check No. 80672083</t>
  </si>
  <si>
    <t>Check No. 80672084</t>
  </si>
  <si>
    <t>Check No. 80672085</t>
  </si>
  <si>
    <t>Check No. 80672086</t>
  </si>
  <si>
    <t>Check No. 80672087</t>
  </si>
  <si>
    <t>Check No. 80672088</t>
  </si>
  <si>
    <t>Check No. 80672089</t>
  </si>
  <si>
    <t>Check No. 80672090</t>
  </si>
  <si>
    <t>Check No. 80672091</t>
  </si>
  <si>
    <t>Check No. 80672092</t>
  </si>
  <si>
    <t>Check No. 80672093</t>
  </si>
  <si>
    <t>Check No. 80672094</t>
  </si>
  <si>
    <t>Check No. 80672095</t>
  </si>
  <si>
    <t>Check No. 80672096</t>
  </si>
  <si>
    <t>Purchase of Supplies and Materials for Serbisyo Mula sa Puso</t>
  </si>
  <si>
    <t>Purchase of t-shirts with print for Pasinaya 2023 (Repeat Order)</t>
  </si>
  <si>
    <t>Cash advance for payroll of honorarium of SK Officials for the month of February 2024</t>
  </si>
  <si>
    <t>Procurement of Services for SK Movie Time (Repeat Order)</t>
  </si>
  <si>
    <t>Withholding tax remittance for the month of February 2024</t>
  </si>
  <si>
    <t>Development Bank of the Philipppines</t>
  </si>
  <si>
    <t>Purchase of five (5) checkbooks with series numbers 92033601-92034100</t>
  </si>
  <si>
    <t>Sheet No. 2024-002</t>
  </si>
  <si>
    <t>Totals for the month of April 2024</t>
  </si>
  <si>
    <t>VDS No. 2024-04-008</t>
  </si>
  <si>
    <t>Deposit of 10% SK Share in RPT collection of the barangay for the month of January 2024</t>
  </si>
  <si>
    <t>VDS No. 2024-04-009</t>
  </si>
  <si>
    <t>Deposit of 10% SK Share in IRA for the month of February 2024</t>
  </si>
  <si>
    <t>VDS No. 2024-04-010</t>
  </si>
  <si>
    <t>Deposit of 10% SK Share in income of the barangay for the month of February 2024</t>
  </si>
  <si>
    <t>VDS No. 2024-04-011</t>
  </si>
  <si>
    <t>Deposit of 10% SK Share in IRA for the month of March 2024</t>
  </si>
  <si>
    <t>VDS No. 2024-04-012</t>
  </si>
  <si>
    <t>Deposit of 10% SK Share in income of the barangay for the month of March 2024</t>
  </si>
  <si>
    <t>VDS No. 2024-04-013</t>
  </si>
  <si>
    <t>VDS No. 2024-04-014</t>
  </si>
  <si>
    <t>2024-04-035</t>
  </si>
  <si>
    <t>DM 2024-04-005</t>
  </si>
  <si>
    <t>Withholding tax remittance for the month of March 2024</t>
  </si>
  <si>
    <t>2024-04-036</t>
  </si>
  <si>
    <t>Cash advance for payroll of honorarium of SK Officials for the month of March 2024</t>
  </si>
  <si>
    <t>2024-04-037</t>
  </si>
  <si>
    <t xml:space="preserve">Cash advance for Katipunan ng Kabataan Assembly </t>
  </si>
  <si>
    <t>2024-04-038</t>
  </si>
  <si>
    <t>Cash advance for Flores de Mayo</t>
  </si>
  <si>
    <t>Totals for the month of May 2024</t>
  </si>
  <si>
    <t>Totals for the month of June 2024</t>
  </si>
  <si>
    <t>VDS No. 2024-05-015</t>
  </si>
  <si>
    <t>Deposit of collection for Bid Docs</t>
  </si>
  <si>
    <t>VDS No. 2024-05-016</t>
  </si>
  <si>
    <t>VDS No. 2024-05-017</t>
  </si>
  <si>
    <t>Deposit of collection for 10% SK Share in RPT collection of the barangay for the month of February 2024</t>
  </si>
  <si>
    <t>VDS No. 2024-05-018</t>
  </si>
  <si>
    <t>Deposit of collection for 10% SK Share in IRA for the month of April 2024</t>
  </si>
  <si>
    <t>VDS No. 2024-05-019</t>
  </si>
  <si>
    <t>Deposit of collection for 10% SK Share in income of the barangay for the month of April 2024</t>
  </si>
  <si>
    <t>2024-05-039</t>
  </si>
  <si>
    <t>2024-05-040</t>
  </si>
  <si>
    <t>2024-05-041</t>
  </si>
  <si>
    <t>2024-05-042</t>
  </si>
  <si>
    <t>2024-05-043</t>
  </si>
  <si>
    <t>2024-05-044</t>
  </si>
  <si>
    <t>2024-05-045</t>
  </si>
  <si>
    <t>2024-05-046</t>
  </si>
  <si>
    <t>2024-05-047</t>
  </si>
  <si>
    <t>2024-05-048</t>
  </si>
  <si>
    <t>DM 2024-05-006</t>
  </si>
  <si>
    <t>Cash advance for Pasinaya 2024</t>
  </si>
  <si>
    <t>Procurement of Services for Flores de Mayo</t>
  </si>
  <si>
    <t>Procurement of Services for Pasinaya 2024</t>
  </si>
  <si>
    <t>Microgold Information Solution and Products, Inc.</t>
  </si>
  <si>
    <t>Refund of 1% retention fee for the purchase of desktop and laptop computers</t>
  </si>
  <si>
    <t>Jazz Innovative Office Interiors</t>
  </si>
  <si>
    <t>Refund of 1% retention fee for the purchase of office equipment</t>
  </si>
  <si>
    <t>Mayapis Trading</t>
  </si>
  <si>
    <t>Refund of 1% retention fee for the purchase of bicycle and other supplies for Bel-Air Urban Bike Project</t>
  </si>
  <si>
    <t xml:space="preserve">Microgold Information Solutions &amp; Products, Inc. </t>
  </si>
  <si>
    <t>Refund of 1% retention fee for the purchase of office printer</t>
  </si>
  <si>
    <t>Passion Sports and Events Production Co.</t>
  </si>
  <si>
    <t>Refund of 1% retention fee for the purchase of Basketball Goal</t>
  </si>
  <si>
    <t>Honorarium of SK Officials for the month of April 2024</t>
  </si>
  <si>
    <t>Development Bank of the Philippines</t>
  </si>
  <si>
    <t>Purchase of one (1) checkbook for SK DBP Trust Fund Account No. 073394058 with series no. 94037901-94038000</t>
  </si>
  <si>
    <t>Deposit of Excess from cash advance for Pasinaya</t>
  </si>
  <si>
    <t>LR No. 2024-01-001</t>
  </si>
  <si>
    <t>Liquidation of cash advance for payroll of honorarium of SK Officials for the month of December 2023</t>
  </si>
  <si>
    <t>LR No. 2024-021-002</t>
  </si>
  <si>
    <t>LR No. 2024-021-003</t>
  </si>
  <si>
    <t>To liquidate cash advance for payroll of honorarium of SK Officials for the month of January 2024</t>
  </si>
  <si>
    <t>LR No. 2024-03-004</t>
  </si>
  <si>
    <t>To liquidate cash advance for payroll of honorarium of SK Officials for the month of February 2024</t>
  </si>
  <si>
    <t>To liquidate cash advance for payroll of honorarium of SK Officials for the month of March 2024</t>
  </si>
  <si>
    <t>LR No. 2024-04-005</t>
  </si>
  <si>
    <t>LR No. 2024-04-006</t>
  </si>
  <si>
    <t xml:space="preserve">To liquidate cash advance for Katipunan ng Kabataan Assembly </t>
  </si>
  <si>
    <t>LR No. 2024-05-007</t>
  </si>
  <si>
    <t>To liquidate cash advance for Flores de Mayo</t>
  </si>
  <si>
    <t>LR No. 2024-05-008</t>
  </si>
  <si>
    <t>Liquidation of cash advance for Pasinaya 2024</t>
  </si>
  <si>
    <t>LR No. 2024-05-009</t>
  </si>
  <si>
    <t>Liquidation of payroll for honorarium of SK Officials for the month of April 2024</t>
  </si>
  <si>
    <t>TOTALS FOR THE QUARTER (2nd quarter 2024)</t>
  </si>
  <si>
    <t>VDS No. 2024-06-020</t>
  </si>
  <si>
    <t>VDS No. 2024-06-021</t>
  </si>
  <si>
    <t>VDS No. 2024-06-022</t>
  </si>
  <si>
    <t>06/19/2024</t>
  </si>
  <si>
    <t>VDS No. 2024-06-023</t>
  </si>
  <si>
    <t>VDS No. 2024-06-024</t>
  </si>
  <si>
    <t>Deposit of 10% SK Share in IRA for the month of May 2024</t>
  </si>
  <si>
    <t>VDS No. 2024-06-025</t>
  </si>
  <si>
    <t>Deposit of 10% SK Share in income of the barangay for the month of May 2024</t>
  </si>
  <si>
    <t>Honorarium of SK Officials for the month of May 2024</t>
  </si>
  <si>
    <t>DM 2024-06-007</t>
  </si>
  <si>
    <t>Withholding tax remittance for the month of May 2024</t>
  </si>
  <si>
    <t>Purchase of supplies and materials for International Women's Day</t>
  </si>
  <si>
    <t>Cancelled due to error in details of the check</t>
  </si>
  <si>
    <t>2024-06-049</t>
  </si>
  <si>
    <t>2024-06-050</t>
  </si>
  <si>
    <t>2024-06-051</t>
  </si>
  <si>
    <t>Interest Income-2nd quarter of 2024 (DBP Account No. 07093-405-9) SK General Fund</t>
  </si>
  <si>
    <t>Interest Income-2nd quarter of 2024 (DBP Account No. 07339-405-8) SK Trust Fund</t>
  </si>
  <si>
    <t>LR No. 2024-06-010</t>
  </si>
  <si>
    <t>Liquidation of payroll for honorarium of SK Officials for the month of May 2024</t>
  </si>
  <si>
    <t>VDS No. 2024-06-026</t>
  </si>
  <si>
    <t>VDS No. 2024-06-027</t>
  </si>
  <si>
    <t>Deposit of Return of payment for the request of Bank Statement for the month of May 2024 of acct #07093-405-9</t>
  </si>
  <si>
    <t>Deposit of Return of payment for the request of Bank Statement for the month of May 2024 of acct #07339-405-8</t>
  </si>
  <si>
    <t>DM 2024-06-006A</t>
  </si>
  <si>
    <t>DM 2024-06-006B</t>
  </si>
  <si>
    <t>Payment for the request of Bank Statement for the month of May 2024 of Account No. 07093405</t>
  </si>
  <si>
    <t>Payment for the request of Bank Statement for the month of May 2024 Account No. 073394058</t>
  </si>
  <si>
    <t>Deposit of 10% SK Share in RPT collection of the barangay for the month of April 2024</t>
  </si>
  <si>
    <t>Deposit of 10% SK Share in RPT collection of the barangay for the month of MAY 2024</t>
  </si>
  <si>
    <t>Deposit of 10% SK Share in IRA for the month of JUNE 2024</t>
  </si>
  <si>
    <t>Deposit of 10% SK Share in income collection of the barangay for the month of JUNE 2024</t>
  </si>
  <si>
    <t>07/18/2024</t>
  </si>
  <si>
    <t>VDS NO.2024-047-028</t>
  </si>
  <si>
    <t>VDS NO. 2024-047-029</t>
  </si>
  <si>
    <t>VDS NO. 2024-047-030</t>
  </si>
  <si>
    <t>VDS NO. 2024-047-031</t>
  </si>
  <si>
    <t>Totals for the month of July 31, 2024</t>
  </si>
  <si>
    <t>To liquidate cash advance for Pride Month(#lovewins)</t>
  </si>
  <si>
    <t>Cash advance for Fitness @ The Park 2024</t>
  </si>
  <si>
    <t>Cash advance for Youth Sports Clinic (Basketball)</t>
  </si>
  <si>
    <t>To liquidate cash advance for Fitness @ The Park 2024</t>
  </si>
  <si>
    <t>Cash Advance for Pride Month (#lovewins)</t>
  </si>
  <si>
    <t>To liquidate cash advance for Youth Sports Clinic (Basketball)</t>
  </si>
  <si>
    <t>07/19/2024</t>
  </si>
  <si>
    <t>Honorarium of SK Officials for the month of June  2024</t>
  </si>
  <si>
    <t>07/22/2024</t>
  </si>
  <si>
    <t>Maria Christa Ariana D.Dy</t>
  </si>
  <si>
    <t>To liquidate cash advance for payroll of honorarium of SK Officials for the month of  June 2024</t>
  </si>
  <si>
    <t>2024-07-052</t>
  </si>
  <si>
    <t>LR NO.  2024-07-011</t>
  </si>
  <si>
    <t>LR NO. 2024-07-012</t>
  </si>
  <si>
    <t>LR NO. 2024-07-013</t>
  </si>
  <si>
    <t>LR NO. 2024-07-014</t>
  </si>
  <si>
    <t>Procurement of Services for  SK Movie Time Project</t>
  </si>
  <si>
    <t>07/23/2024</t>
  </si>
  <si>
    <t>2024-07-057</t>
  </si>
  <si>
    <t>Purchase of Lootbags for Pride Month</t>
  </si>
  <si>
    <t>Payment of Food served during Pride Month(#lovewins)</t>
  </si>
  <si>
    <t>E-Current Marketing</t>
  </si>
  <si>
    <t>Wild Lemongrass Foods Inc.</t>
  </si>
  <si>
    <t>2024-07-058</t>
  </si>
  <si>
    <t>2024-07-059</t>
  </si>
  <si>
    <t>07/30/2024</t>
  </si>
  <si>
    <t>Withholding tax remittance for the month of June 2024</t>
  </si>
  <si>
    <t>DM 2024-07-008</t>
  </si>
  <si>
    <t>2024-07-053</t>
  </si>
  <si>
    <t>2024-07-054</t>
  </si>
  <si>
    <t>2024-07-055</t>
  </si>
  <si>
    <t>2024-07-056</t>
  </si>
  <si>
    <r>
      <t xml:space="preserve">Fund:  </t>
    </r>
    <r>
      <rPr>
        <b/>
        <sz val="12"/>
        <rFont val="Times New Roman"/>
        <family val="1"/>
      </rPr>
      <t>SK Fund</t>
    </r>
  </si>
  <si>
    <t>EWT-WC 100-5%</t>
  </si>
  <si>
    <t>EWT-WI 100-5%</t>
  </si>
  <si>
    <t>EWT-WI 010-5%</t>
  </si>
  <si>
    <t>EWT-WC 010-5%</t>
  </si>
  <si>
    <t>Deposit of cash return for the excess in cash advance W/Tax of honorarium of instructor for Fitness @ The Park</t>
  </si>
  <si>
    <t>Sheet No. 2024-003</t>
  </si>
  <si>
    <t>Deposit of 10% SK Share in RPT collection of the barangay for the month of June 2024</t>
  </si>
  <si>
    <t>Deposit of  10% SK Share in IRA for the month of July 2024</t>
  </si>
  <si>
    <t>Deposit of 10% SK Share in income collection of the barangay for the month of July  2024</t>
  </si>
  <si>
    <t>Honorarium of SK Officials for the month of July 2024</t>
  </si>
  <si>
    <t>Withholding tax remittance for the month of July 2024</t>
  </si>
  <si>
    <t>Procurement of services for Lipid Profile Screening, Chest X-Ray and Liver Function Test</t>
  </si>
  <si>
    <t>Purchase of various Supplies for Sports Clinic</t>
  </si>
  <si>
    <t>Purchase of Lootbags for SK Pet Day</t>
  </si>
  <si>
    <t>Purchase of Influenza Vaccine</t>
  </si>
  <si>
    <t>Purchase of Pneumococcal Polysaccharide Vaccine</t>
  </si>
  <si>
    <t>2024-08-060</t>
  </si>
  <si>
    <t>2024-08-061</t>
  </si>
  <si>
    <t>2024-08-062</t>
  </si>
  <si>
    <t>2024-08-063</t>
  </si>
  <si>
    <t>2024-08-064</t>
  </si>
  <si>
    <t>2024-08-065</t>
  </si>
  <si>
    <t>2024-08-066</t>
  </si>
  <si>
    <t>2024-08-067</t>
  </si>
  <si>
    <t>08/13/2024</t>
  </si>
  <si>
    <t>08/16/2024</t>
  </si>
  <si>
    <t>RUNR Enterprise &amp; Services Company</t>
  </si>
  <si>
    <t>Asia Pacific Medical and Diagnostics Inc.</t>
  </si>
  <si>
    <t>Bea Elice Events Management</t>
  </si>
  <si>
    <t>Medstation Biologicals Inc.</t>
  </si>
  <si>
    <t>LR NO. 2024-08-015</t>
  </si>
  <si>
    <t>SAMANTHA MARITA F. RICAFORT</t>
  </si>
  <si>
    <t>Totals for the month of August 31, 2024</t>
  </si>
  <si>
    <t>TOTALS FOR THE QUARTER (3rd quarter 2024)</t>
  </si>
  <si>
    <t>08/20/2024</t>
  </si>
  <si>
    <t>Replacement of cancelled check issued last March 8,2024 as per DV No. 2024-03-032 due to obsolete check</t>
  </si>
  <si>
    <t>Adjustment of cancelled check per DV No. 2024-03-032 due to obsolete check</t>
  </si>
  <si>
    <t>VDS No. 2024-08-033</t>
  </si>
  <si>
    <t>VDS No. 2024-08-034</t>
  </si>
  <si>
    <t>VDS No. 2024-08-035</t>
  </si>
  <si>
    <t>VDS No. 2024-08-032</t>
  </si>
  <si>
    <t>Check No. 92033623</t>
  </si>
  <si>
    <t>Check No. 92033624</t>
  </si>
  <si>
    <t>Check No. 92033625</t>
  </si>
  <si>
    <t>Check No. 92033626</t>
  </si>
  <si>
    <t>Check No. 92033627</t>
  </si>
  <si>
    <t>Check No. 92033628</t>
  </si>
  <si>
    <t>Check No. 92033629</t>
  </si>
  <si>
    <t>Check No. 92033630</t>
  </si>
  <si>
    <t>Adjustment</t>
  </si>
  <si>
    <t>July</t>
  </si>
  <si>
    <t>August</t>
  </si>
  <si>
    <t>2024-09-068</t>
  </si>
  <si>
    <t>VDS No: 2024-09-036</t>
  </si>
  <si>
    <t>Deposit of 10% SK Share in RPT collection of the barangay for the month of July  2024</t>
  </si>
  <si>
    <t>Deposit of 10% SK Share in IRA for the month of August 2024</t>
  </si>
  <si>
    <t>Deposit of 10% SK Share in income of the barangay for the month of August 2024</t>
  </si>
  <si>
    <t>VDS No. 2024-09-037</t>
  </si>
  <si>
    <t>VDS No. 2024-09-038</t>
  </si>
  <si>
    <t>VDS No. 2024-09-039</t>
  </si>
  <si>
    <t>VDS No. 2024-09-040</t>
  </si>
  <si>
    <t>2024-09-070</t>
  </si>
  <si>
    <t>Honorarium of SK Officials for the month of August  2024</t>
  </si>
  <si>
    <t>Samantha Marita F. Ricafort</t>
  </si>
  <si>
    <t>Check No. 92033632</t>
  </si>
  <si>
    <t>Check No. 92033633</t>
  </si>
  <si>
    <t>Cash Advance for Linggo ng Kabataan</t>
  </si>
  <si>
    <t>2024-09-071</t>
  </si>
  <si>
    <t>Application of Fidelity Bond of SK Treasurer for the year 2024-2025</t>
  </si>
  <si>
    <t>2024-09-069</t>
  </si>
  <si>
    <t>To liquidate cash advance for payroll of honorarium of SK Officials for the month of  July 2024</t>
  </si>
  <si>
    <r>
      <t xml:space="preserve">SK of Barangay :  </t>
    </r>
    <r>
      <rPr>
        <b/>
        <sz val="12"/>
        <color theme="1"/>
        <rFont val="Times New Roman"/>
        <family val="1"/>
      </rPr>
      <t>BEL-AIR</t>
    </r>
  </si>
  <si>
    <r>
      <t xml:space="preserve">SK Treasurer : </t>
    </r>
    <r>
      <rPr>
        <b/>
        <sz val="12"/>
        <color theme="1"/>
        <rFont val="Times New Roman"/>
        <family val="1"/>
      </rPr>
      <t>SAMANTHA MARITA F. RICAFORT</t>
    </r>
  </si>
  <si>
    <t>Totals for the month of September 30,  2024</t>
  </si>
  <si>
    <t>VDS No.: 2024-09-041</t>
  </si>
  <si>
    <t>VDS No: 2024-09-042</t>
  </si>
  <si>
    <t>Honoraria</t>
  </si>
  <si>
    <t>Personnel Services</t>
  </si>
  <si>
    <t>Check No. 92033634</t>
  </si>
  <si>
    <t>Interest Income-3rd quarter of 2024 (DBP Account No. 07093-405-9) SK General Fund</t>
  </si>
  <si>
    <t>Interest Income-3rd quarter of 2024 (DBP Account No. 07339-405-8) SK Trust Fund</t>
  </si>
  <si>
    <t>CM No. 2023-06-005</t>
  </si>
  <si>
    <t>CM No. 2023-06-006</t>
  </si>
  <si>
    <t>To liquidate cash advance for payroll of honorarium of SK Officials for the month of August 2024</t>
  </si>
  <si>
    <t>LR NO. 2024-09-016</t>
  </si>
  <si>
    <t>LR NO. 2024-09-017</t>
  </si>
  <si>
    <t>To liquidate cash advance for Linggo ng Kabataan</t>
  </si>
  <si>
    <t>Cancelled due to error in the amount of the check</t>
  </si>
  <si>
    <t>Check No.: 92033635</t>
  </si>
  <si>
    <t>Purchase of various supplies for Sports Enhancement  Program</t>
  </si>
  <si>
    <t>2024-10-073</t>
  </si>
  <si>
    <t>Sheet No. 2024-004</t>
  </si>
  <si>
    <t>Deposit of 10% SK Share in RPT collection of the barangay for the month of August  2024</t>
  </si>
  <si>
    <t>Deposit of 10% SK Share in IRA for the month of September 2024</t>
  </si>
  <si>
    <t>Totals for the month of October 2024</t>
  </si>
  <si>
    <t>Totals for the month of November 2024</t>
  </si>
  <si>
    <t>Totals for the month of December 2024</t>
  </si>
  <si>
    <t>TOTALS FOR THE QUARTER (4th quarter 2024)</t>
  </si>
  <si>
    <t>2024-10-074</t>
  </si>
  <si>
    <t>Procurement of Goods and Services for Linggo ng Kabataan</t>
  </si>
  <si>
    <t>Michelle Theresa I. Gumabao</t>
  </si>
  <si>
    <t>2024-10-076</t>
  </si>
  <si>
    <t>2024-10-077</t>
  </si>
  <si>
    <t>2024-10-075</t>
  </si>
  <si>
    <t>Services as Head Coach of SK Volleyball Clinic</t>
  </si>
  <si>
    <t>Honorarium of SK Officials for the month of September 2024</t>
  </si>
  <si>
    <t>Check No.: 92033636</t>
  </si>
  <si>
    <t>Check No.:92033637</t>
  </si>
  <si>
    <t>Check No.: 92033638</t>
  </si>
  <si>
    <t>Check No.: 92033639</t>
  </si>
  <si>
    <t>LR No.: 2024-10-018</t>
  </si>
  <si>
    <t>LR No.: 2024-10-019</t>
  </si>
  <si>
    <t>To liquidate cash advance for payroll of honorarium of SK Officials for the month of September 2024</t>
  </si>
  <si>
    <t>VDS No.: 2024-10-046</t>
  </si>
  <si>
    <t>VDS No: 2024-10-043</t>
  </si>
  <si>
    <t>VDS No: 2024-10-044</t>
  </si>
  <si>
    <t>VDS No: 2024-10-045</t>
  </si>
  <si>
    <t>2024-11-078</t>
  </si>
  <si>
    <t>Procurement of Services for SK Movie Time Project</t>
  </si>
  <si>
    <t>2024-11-079</t>
  </si>
  <si>
    <t>2024-11-080</t>
  </si>
  <si>
    <t>2024-11-081</t>
  </si>
  <si>
    <t>Honorarium of SK Officials for the month of October 2024</t>
  </si>
  <si>
    <t xml:space="preserve">Cash advance for E-Sports Online Games Mario Kart,Smash Bros &amp; Valorant </t>
  </si>
  <si>
    <t>Withholding tax remittance for the month of October 2024</t>
  </si>
  <si>
    <t>Deposit of 10% SK Share in IRA for the month of October 2024</t>
  </si>
  <si>
    <t>Deposit of 10% SK Share in RPT collection of the barangay for the month of September  2024</t>
  </si>
  <si>
    <t>Deposit of 10% SK Share in income of the barangay for the month of October  2024</t>
  </si>
  <si>
    <t>LR No.: 2024-11-020</t>
  </si>
  <si>
    <t>LR No.: 2024-11-021</t>
  </si>
  <si>
    <t xml:space="preserve">To liquidate cash advance for E-Sports Online Games Mario Kart,Smash Bros &amp; Valorant </t>
  </si>
  <si>
    <t>Deposit of Excess from cash advance for E-Sports Online Games Mario Kart,Smash Bros &amp; Valorant</t>
  </si>
  <si>
    <t>Deposit of Bid docs</t>
  </si>
  <si>
    <t>Procurement of Services for E-Sports Tournament</t>
  </si>
  <si>
    <t>DM 2024-11-012</t>
  </si>
  <si>
    <t>Transfer of excess amount issued by Bel-Air with check No. 89854620</t>
  </si>
  <si>
    <t>DM NO: 2024-11-011</t>
  </si>
  <si>
    <t>VDS No.: 2024-11-047</t>
  </si>
  <si>
    <t>VDS No.: 2024-11-048</t>
  </si>
  <si>
    <t>VDS No.: 2024-11-049</t>
  </si>
  <si>
    <t>VDS No.: 2024-11-050</t>
  </si>
  <si>
    <t>VDS No.: 2024-11-051</t>
  </si>
  <si>
    <t>Renewal of Fidelity Bond of SK Chairperson for the year 2024-2025</t>
  </si>
  <si>
    <t>2024-12-084</t>
  </si>
  <si>
    <t>VDS No.: 2024-11-052</t>
  </si>
  <si>
    <t>Honorarium of SK Officials for the month of November 2024</t>
  </si>
  <si>
    <t>2024-12-085</t>
  </si>
  <si>
    <t>Check No. 92033645</t>
  </si>
  <si>
    <t>Procurement of Services for Makati Games</t>
  </si>
  <si>
    <t>2024-12-086</t>
  </si>
  <si>
    <t>Check No. 92033646</t>
  </si>
  <si>
    <t xml:space="preserve">E-Current Marketing </t>
  </si>
  <si>
    <t>DM 2024-11-013</t>
  </si>
  <si>
    <t>2024-12-087</t>
  </si>
  <si>
    <t>Various collection</t>
  </si>
  <si>
    <t>VDS No.: 2024-11-053</t>
  </si>
  <si>
    <t>VDS No.: 2024-11-054</t>
  </si>
  <si>
    <t>VDS No.: 2024-11-055</t>
  </si>
  <si>
    <t>VDS No.: 2024-11-056</t>
  </si>
  <si>
    <t>Deposit of 10% SK Share in RPT collection of the barangay for the month of October 2024</t>
  </si>
  <si>
    <t>Deposit of 10% SK Share in income of the barangay for the month of November 2024</t>
  </si>
  <si>
    <t>Deposit of  10% SK Share in IRA for the month of November 2024</t>
  </si>
  <si>
    <t xml:space="preserve"> </t>
  </si>
  <si>
    <t>Check No.: 92033647</t>
  </si>
  <si>
    <t>2024-12-088</t>
  </si>
  <si>
    <t>Cash advance for Bel-Air Skolarship Program 2024</t>
  </si>
  <si>
    <t>2024-12-089</t>
  </si>
  <si>
    <t>Food to be served for Concert at The Park</t>
  </si>
  <si>
    <t>Check No.:92033648</t>
  </si>
  <si>
    <t>Buffet food for Concert at The Park</t>
  </si>
  <si>
    <t>Purchase of Uniforms for SK Bel-Air Sports Tournament</t>
  </si>
  <si>
    <t>Supplies and Materials for Sports Enhancement Project</t>
  </si>
  <si>
    <t>Check No.: 92033649</t>
  </si>
  <si>
    <t>Check No.: 92033650</t>
  </si>
  <si>
    <t>Check No.: 92033651</t>
  </si>
  <si>
    <t>2024-12-090</t>
  </si>
  <si>
    <t>2024-12-091</t>
  </si>
  <si>
    <t>2024-12-092</t>
  </si>
  <si>
    <t>Check No.: 92033652</t>
  </si>
  <si>
    <t>Check No.: 92033653</t>
  </si>
  <si>
    <t>2024-12-093</t>
  </si>
  <si>
    <t>2024-12-094</t>
  </si>
  <si>
    <t>Purchase of Supplies and Materials for Bel-Air Youth Driving Lesson and Road Safety</t>
  </si>
  <si>
    <t>Purchase of Supplies for Youth in Action Disaster Preparedness</t>
  </si>
  <si>
    <t>2024-12-095</t>
  </si>
  <si>
    <t>KJSC</t>
  </si>
  <si>
    <t>Purchase of Supplies for Youth Enhancement  and Development Program</t>
  </si>
  <si>
    <t>To liquidate cash advance for payroll of honorarium of SK Officials for the month of October 2024</t>
  </si>
  <si>
    <t>To liquidate cash advance for payroll of honorarium of SK Officials for the month of November 2024</t>
  </si>
  <si>
    <t>LR No.: 2024-12-022</t>
  </si>
  <si>
    <t>To liquidate cash advance for  Bel-Air Skolarship Program 2024</t>
  </si>
  <si>
    <t>LR No.: 2024-12-023</t>
  </si>
  <si>
    <t>Check No.: 92033654</t>
  </si>
  <si>
    <t>2024-12-096</t>
  </si>
  <si>
    <t>Check No.: 92033655</t>
  </si>
  <si>
    <t>Purchase of Supplies and Materials for SK Bday Gift</t>
  </si>
  <si>
    <t>2024-12-097</t>
  </si>
  <si>
    <t>Honoraria of Bids and Awards Committee(BAC) and Technical Working Group(TWG) for the month of January to December 2024</t>
  </si>
  <si>
    <t>To liquidate cash advance for Honoraria of Bids and Awards Committee (BAC) and Technical Working Group (TWG) for the month of January to December 2024</t>
  </si>
  <si>
    <t>LR No.: 2024-12-024</t>
  </si>
  <si>
    <t>Withholding tax remittance for the month of November 2024</t>
  </si>
  <si>
    <t>Interest Income-4th quarter of 2024 (DBP Account No. 07093-405-9) SK General Fund</t>
  </si>
  <si>
    <t>Interest Income-4th quarter of 2024 (DBP Account No. 07339-405-8) SK Trust Fund</t>
  </si>
  <si>
    <t>CM No. 2024-12-007</t>
  </si>
  <si>
    <t>CM No. 2024-12-008</t>
  </si>
  <si>
    <t xml:space="preserve">Outstanding </t>
  </si>
  <si>
    <t>Check No.: 94037901</t>
  </si>
  <si>
    <t>Deposit of Excess from cash advance for Flores de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</si>
</sst>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mm/dd/yyyy;@"/>
  </numFmts>
  <fonts count="8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i/>
      <sz val="10"/>
      <color theme="1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i/>
      <sz val="9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2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6"/>
      <color theme="1"/>
      <name val="Calibri"/>
      <family val="2"/>
      <scheme val="minor"/>
    </font>
    <font>
      <sz val="16"/>
      <color theme="1"/>
      <name val="Times New Roman"/>
      <family val="1"/>
    </font>
    <font>
      <b/>
      <u/>
      <sz val="16"/>
      <color theme="1"/>
      <name val="Times New Roman"/>
      <family val="1"/>
    </font>
    <font>
      <u/>
      <sz val="16"/>
      <color theme="1"/>
      <name val="Times New Roman"/>
      <family val="1"/>
    </font>
    <font>
      <b/>
      <sz val="8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6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i/>
      <sz val="12"/>
      <color rgb="FFFF0000"/>
      <name val="Times New Roman"/>
      <family val="1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0"/>
      <name val="Times New Roman"/>
      <family val="1"/>
    </font>
    <font>
      <sz val="8"/>
      <name val="Times New Roman"/>
      <family val="1"/>
    </font>
    <font>
      <sz val="12"/>
      <color rgb="FF000099"/>
      <name val="Times New Roman"/>
      <family val="1"/>
    </font>
    <font>
      <b/>
      <i/>
      <sz val="12"/>
      <color rgb="FF000099"/>
      <name val="Times New Roman"/>
      <family val="1"/>
    </font>
    <font>
      <b/>
      <sz val="12"/>
      <color rgb="FF000099"/>
      <name val="Times New Roman"/>
      <family val="1"/>
    </font>
    <font>
      <sz val="12"/>
      <color rgb="FF000099"/>
      <name val="Calibri"/>
      <family val="2"/>
      <scheme val="minor"/>
    </font>
    <font>
      <b/>
      <sz val="12"/>
      <color rgb="FF000099"/>
      <name val="Calibri"/>
      <family val="2"/>
      <scheme val="minor"/>
    </font>
    <font>
      <sz val="16"/>
      <color theme="0"/>
      <name val="Calibri"/>
      <family val="2"/>
      <scheme val="minor"/>
    </font>
    <font>
      <i/>
      <sz val="12"/>
      <color rgb="FF000099"/>
      <name val="Times New Roman"/>
      <family val="1"/>
    </font>
    <font>
      <sz val="11"/>
      <name val="Arial"/>
      <family val="2"/>
    </font>
    <font>
      <sz val="11"/>
      <color theme="1"/>
      <name val="Arial"/>
      <family val="2"/>
    </font>
    <font>
      <b/>
      <sz val="9"/>
      <color indexed="81"/>
      <name val="Tahoma"/>
      <family val="2"/>
    </font>
    <font>
      <sz val="14"/>
      <name val="Times New Roman"/>
      <family val="1"/>
    </font>
    <font>
      <sz val="12"/>
      <color theme="1" tint="4.9989318521683403E-2"/>
      <name val="Times New Roman"/>
      <family val="1"/>
    </font>
    <font>
      <sz val="16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u/>
      <sz val="12"/>
      <color theme="1"/>
      <name val="Times New Roman"/>
      <family val="1"/>
    </font>
    <font>
      <u/>
      <sz val="12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name val="Calibri"/>
      <family val="2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2"/>
      <color rgb="FF0033CC"/>
      <name val="Times New Roman"/>
      <family val="1"/>
    </font>
    <font>
      <b/>
      <i/>
      <sz val="12"/>
      <color rgb="FF0033CC"/>
      <name val="Times New Roman"/>
      <family val="1"/>
    </font>
    <font>
      <b/>
      <sz val="12"/>
      <color rgb="FF0033CC"/>
      <name val="Times New Roman"/>
      <family val="1"/>
    </font>
    <font>
      <b/>
      <sz val="12"/>
      <color theme="1" tint="4.9989318521683403E-2"/>
      <name val="Times New Roman"/>
      <family val="1"/>
    </font>
    <font>
      <b/>
      <i/>
      <sz val="11"/>
      <name val="Times New Roman"/>
      <family val="1"/>
    </font>
    <font>
      <sz val="12"/>
      <color theme="3"/>
      <name val="Times New Roman"/>
      <family val="1"/>
    </font>
    <font>
      <b/>
      <i/>
      <sz val="12"/>
      <color theme="1" tint="4.9989318521683403E-2"/>
      <name val="Times New Roman"/>
      <family val="1"/>
    </font>
    <font>
      <b/>
      <i/>
      <sz val="14"/>
      <color rgb="FFFF0000"/>
      <name val="Times New Roman"/>
      <family val="1"/>
    </font>
    <font>
      <sz val="11"/>
      <color theme="1" tint="4.9989318521683403E-2"/>
      <name val="Times New Roman"/>
      <family val="1"/>
    </font>
    <font>
      <b/>
      <sz val="11"/>
      <color theme="1" tint="4.9989318521683403E-2"/>
      <name val="Times New Roman"/>
      <family val="1"/>
    </font>
    <font>
      <sz val="12"/>
      <color rgb="FF0000FF"/>
      <name val="Times New Roman"/>
      <family val="1"/>
    </font>
    <font>
      <sz val="11"/>
      <color rgb="FF0000FF"/>
      <name val="Times New Roman"/>
      <family val="1"/>
    </font>
    <font>
      <i/>
      <sz val="12"/>
      <color rgb="FF0000FF"/>
      <name val="Times New Roman"/>
      <family val="1"/>
    </font>
    <font>
      <i/>
      <sz val="11"/>
      <color rgb="FF0000FF"/>
      <name val="Times New Roman"/>
      <family val="1"/>
    </font>
    <font>
      <i/>
      <sz val="12"/>
      <color rgb="FF0033CC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FBFFBD"/>
        <bgColor indexed="64"/>
      </patternFill>
    </fill>
    <fill>
      <patternFill patternType="solid">
        <fgColor rgb="FFCFFFC4"/>
        <bgColor indexed="64"/>
      </patternFill>
    </fill>
    <fill>
      <patternFill patternType="solid">
        <fgColor rgb="FFD1FE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BF4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7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7" fillId="0" borderId="0"/>
  </cellStyleXfs>
  <cellXfs count="826">
    <xf numFmtId="0" fontId="0" fillId="0" borderId="0" xfId="0"/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164" fontId="2" fillId="0" borderId="1" xfId="1" applyFont="1" applyBorder="1" applyAlignment="1">
      <alignment horizontal="right" vertical="center" shrinkToFit="1"/>
    </xf>
    <xf numFmtId="164" fontId="3" fillId="0" borderId="1" xfId="1" applyFont="1" applyBorder="1" applyAlignment="1">
      <alignment horizontal="right" vertical="center" shrinkToFit="1"/>
    </xf>
    <xf numFmtId="164" fontId="11" fillId="0" borderId="1" xfId="1" applyFont="1" applyBorder="1" applyAlignment="1">
      <alignment horizontal="right" vertical="center" shrinkToFit="1"/>
    </xf>
    <xf numFmtId="164" fontId="2" fillId="0" borderId="12" xfId="1" applyFont="1" applyBorder="1" applyAlignment="1">
      <alignment horizontal="right" vertical="center" shrinkToFit="1"/>
    </xf>
    <xf numFmtId="164" fontId="3" fillId="0" borderId="12" xfId="1" applyFont="1" applyBorder="1" applyAlignment="1">
      <alignment horizontal="right" vertical="center" shrinkToFit="1"/>
    </xf>
    <xf numFmtId="164" fontId="3" fillId="3" borderId="16" xfId="1" applyFont="1" applyFill="1" applyBorder="1" applyAlignment="1">
      <alignment horizontal="right" vertical="center" shrinkToFit="1"/>
    </xf>
    <xf numFmtId="14" fontId="2" fillId="3" borderId="16" xfId="0" applyNumberFormat="1" applyFont="1" applyFill="1" applyBorder="1" applyAlignment="1">
      <alignment vertical="center" shrinkToFit="1"/>
    </xf>
    <xf numFmtId="0" fontId="2" fillId="3" borderId="16" xfId="0" applyFont="1" applyFill="1" applyBorder="1" applyAlignment="1">
      <alignment vertical="center" wrapText="1"/>
    </xf>
    <xf numFmtId="164" fontId="13" fillId="0" borderId="0" xfId="1" applyFont="1" applyBorder="1" applyAlignment="1">
      <alignment vertical="center"/>
    </xf>
    <xf numFmtId="164" fontId="0" fillId="0" borderId="0" xfId="0" applyNumberFormat="1"/>
    <xf numFmtId="0" fontId="4" fillId="5" borderId="17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0" borderId="3" xfId="0" applyBorder="1"/>
    <xf numFmtId="0" fontId="8" fillId="0" borderId="3" xfId="0" applyFont="1" applyBorder="1"/>
    <xf numFmtId="0" fontId="4" fillId="5" borderId="8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164" fontId="3" fillId="0" borderId="8" xfId="1" applyFont="1" applyBorder="1" applyAlignment="1">
      <alignment horizontal="right" vertical="center" shrinkToFit="1"/>
    </xf>
    <xf numFmtId="164" fontId="3" fillId="0" borderId="5" xfId="1" applyFont="1" applyBorder="1" applyAlignment="1">
      <alignment horizontal="right" vertical="center" shrinkToFit="1"/>
    </xf>
    <xf numFmtId="164" fontId="2" fillId="0" borderId="5" xfId="1" applyFont="1" applyBorder="1" applyAlignment="1">
      <alignment horizontal="right" vertical="center" shrinkToFit="1"/>
    </xf>
    <xf numFmtId="164" fontId="14" fillId="0" borderId="0" xfId="1" applyFont="1" applyBorder="1"/>
    <xf numFmtId="0" fontId="2" fillId="0" borderId="4" xfId="0" applyFont="1" applyBorder="1" applyAlignment="1">
      <alignment horizontal="right" vertical="center" wrapText="1"/>
    </xf>
    <xf numFmtId="164" fontId="2" fillId="0" borderId="0" xfId="1" applyFont="1" applyBorder="1" applyAlignment="1">
      <alignment horizontal="right" vertical="center" wrapText="1"/>
    </xf>
    <xf numFmtId="164" fontId="13" fillId="0" borderId="0" xfId="0" applyNumberFormat="1" applyFont="1" applyAlignment="1">
      <alignment vertical="center"/>
    </xf>
    <xf numFmtId="164" fontId="8" fillId="0" borderId="0" xfId="0" applyNumberFormat="1" applyFont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shrinkToFit="1"/>
    </xf>
    <xf numFmtId="164" fontId="14" fillId="0" borderId="0" xfId="0" applyNumberFormat="1" applyFont="1"/>
    <xf numFmtId="0" fontId="15" fillId="0" borderId="3" xfId="0" applyFont="1" applyBorder="1" applyAlignment="1">
      <alignment vertical="center"/>
    </xf>
    <xf numFmtId="0" fontId="15" fillId="0" borderId="0" xfId="0" applyFont="1" applyAlignment="1">
      <alignment vertical="center" wrapText="1"/>
    </xf>
    <xf numFmtId="164" fontId="15" fillId="0" borderId="0" xfId="1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6" fillId="0" borderId="3" xfId="0" applyFont="1" applyBorder="1"/>
    <xf numFmtId="0" fontId="16" fillId="0" borderId="0" xfId="0" applyFont="1"/>
    <xf numFmtId="0" fontId="17" fillId="0" borderId="3" xfId="0" applyFont="1" applyBorder="1" applyAlignment="1">
      <alignment vertical="center"/>
    </xf>
    <xf numFmtId="0" fontId="17" fillId="0" borderId="0" xfId="0" applyFont="1" applyAlignment="1">
      <alignment vertical="center"/>
    </xf>
    <xf numFmtId="164" fontId="17" fillId="0" borderId="0" xfId="0" applyNumberFormat="1" applyFont="1" applyAlignment="1">
      <alignment vertical="center"/>
    </xf>
    <xf numFmtId="164" fontId="17" fillId="0" borderId="0" xfId="0" applyNumberFormat="1" applyFont="1" applyAlignment="1">
      <alignment vertical="center" shrinkToFit="1"/>
    </xf>
    <xf numFmtId="164" fontId="17" fillId="0" borderId="0" xfId="1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164" fontId="16" fillId="0" borderId="0" xfId="1" applyFont="1" applyBorder="1"/>
    <xf numFmtId="0" fontId="19" fillId="0" borderId="0" xfId="0" applyFont="1" applyAlignment="1">
      <alignment vertical="center"/>
    </xf>
    <xf numFmtId="4" fontId="13" fillId="0" borderId="0" xfId="0" applyNumberFormat="1" applyFont="1" applyAlignment="1">
      <alignment vertical="center"/>
    </xf>
    <xf numFmtId="164" fontId="20" fillId="0" borderId="0" xfId="0" applyNumberFormat="1" applyFont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22" fillId="0" borderId="0" xfId="0" applyFont="1"/>
    <xf numFmtId="164" fontId="22" fillId="0" borderId="0" xfId="0" applyNumberFormat="1" applyFont="1"/>
    <xf numFmtId="0" fontId="23" fillId="0" borderId="0" xfId="0" applyFont="1"/>
    <xf numFmtId="164" fontId="16" fillId="0" borderId="0" xfId="1" applyFont="1"/>
    <xf numFmtId="164" fontId="0" fillId="0" borderId="0" xfId="1" applyFont="1"/>
    <xf numFmtId="164" fontId="8" fillId="0" borderId="0" xfId="1" applyFont="1"/>
    <xf numFmtId="164" fontId="22" fillId="0" borderId="0" xfId="1" applyFont="1" applyAlignment="1"/>
    <xf numFmtId="164" fontId="23" fillId="0" borderId="0" xfId="1" applyFont="1" applyAlignment="1"/>
    <xf numFmtId="164" fontId="20" fillId="0" borderId="0" xfId="1" applyFont="1" applyBorder="1" applyAlignment="1">
      <alignment vertical="center" wrapText="1"/>
    </xf>
    <xf numFmtId="164" fontId="11" fillId="3" borderId="16" xfId="1" applyFont="1" applyFill="1" applyBorder="1" applyAlignment="1">
      <alignment horizontal="right" vertical="center" shrinkToFit="1"/>
    </xf>
    <xf numFmtId="164" fontId="11" fillId="0" borderId="12" xfId="1" applyFont="1" applyBorder="1" applyAlignment="1">
      <alignment horizontal="right" vertical="center" shrinkToFit="1"/>
    </xf>
    <xf numFmtId="0" fontId="3" fillId="0" borderId="0" xfId="0" applyFont="1" applyAlignment="1">
      <alignment horizontal="right" vertical="center" wrapText="1"/>
    </xf>
    <xf numFmtId="164" fontId="21" fillId="0" borderId="0" xfId="1" applyFont="1" applyBorder="1"/>
    <xf numFmtId="0" fontId="15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164" fontId="27" fillId="0" borderId="0" xfId="0" applyNumberFormat="1" applyFont="1"/>
    <xf numFmtId="14" fontId="18" fillId="0" borderId="0" xfId="0" applyNumberFormat="1" applyFont="1" applyAlignment="1">
      <alignment vertical="center" shrinkToFit="1"/>
    </xf>
    <xf numFmtId="164" fontId="6" fillId="0" borderId="1" xfId="1" applyFont="1" applyBorder="1" applyAlignment="1">
      <alignment horizontal="right" vertical="center" shrinkToFit="1"/>
    </xf>
    <xf numFmtId="164" fontId="6" fillId="0" borderId="12" xfId="1" applyFont="1" applyBorder="1" applyAlignment="1">
      <alignment horizontal="right" vertical="center" shrinkToFit="1"/>
    </xf>
    <xf numFmtId="164" fontId="12" fillId="3" borderId="16" xfId="1" applyFont="1" applyFill="1" applyBorder="1" applyAlignment="1">
      <alignment horizontal="right" vertical="center" shrinkToFit="1"/>
    </xf>
    <xf numFmtId="164" fontId="30" fillId="0" borderId="1" xfId="1" applyFont="1" applyBorder="1" applyAlignment="1">
      <alignment horizontal="right" vertical="center" shrinkToFit="1"/>
    </xf>
    <xf numFmtId="164" fontId="12" fillId="2" borderId="15" xfId="1" applyFont="1" applyFill="1" applyBorder="1" applyAlignment="1">
      <alignment horizontal="right" vertical="center" shrinkToFit="1"/>
    </xf>
    <xf numFmtId="0" fontId="6" fillId="0" borderId="0" xfId="0" applyFont="1" applyAlignment="1">
      <alignment horizontal="right" vertical="center" wrapText="1"/>
    </xf>
    <xf numFmtId="0" fontId="31" fillId="0" borderId="0" xfId="0" applyFont="1" applyAlignment="1">
      <alignment vertical="center" wrapText="1"/>
    </xf>
    <xf numFmtId="0" fontId="32" fillId="0" borderId="0" xfId="0" applyFont="1" applyAlignment="1">
      <alignment vertical="center"/>
    </xf>
    <xf numFmtId="0" fontId="6" fillId="0" borderId="6" xfId="0" applyFont="1" applyBorder="1" applyAlignment="1">
      <alignment vertical="center"/>
    </xf>
    <xf numFmtId="164" fontId="28" fillId="0" borderId="0" xfId="0" applyNumberFormat="1" applyFont="1" applyAlignment="1">
      <alignment shrinkToFit="1"/>
    </xf>
    <xf numFmtId="164" fontId="0" fillId="0" borderId="0" xfId="0" applyNumberFormat="1" applyAlignment="1">
      <alignment shrinkToFit="1"/>
    </xf>
    <xf numFmtId="0" fontId="0" fillId="0" borderId="0" xfId="0" applyAlignment="1">
      <alignment shrinkToFit="1"/>
    </xf>
    <xf numFmtId="164" fontId="20" fillId="0" borderId="0" xfId="0" applyNumberFormat="1" applyFont="1" applyAlignment="1">
      <alignment vertical="center" shrinkToFit="1"/>
    </xf>
    <xf numFmtId="164" fontId="16" fillId="0" borderId="0" xfId="0" applyNumberFormat="1" applyFont="1"/>
    <xf numFmtId="164" fontId="25" fillId="0" borderId="0" xfId="1" applyFont="1"/>
    <xf numFmtId="0" fontId="3" fillId="9" borderId="9" xfId="0" applyFont="1" applyFill="1" applyBorder="1" applyAlignment="1">
      <alignment horizontal="center" vertical="center" wrapText="1"/>
    </xf>
    <xf numFmtId="164" fontId="33" fillId="0" borderId="0" xfId="0" applyNumberFormat="1" applyFont="1"/>
    <xf numFmtId="164" fontId="24" fillId="0" borderId="0" xfId="1" applyFont="1" applyAlignment="1">
      <alignment shrinkToFit="1"/>
    </xf>
    <xf numFmtId="164" fontId="34" fillId="0" borderId="0" xfId="1" applyFont="1" applyAlignment="1">
      <alignment shrinkToFit="1"/>
    </xf>
    <xf numFmtId="164" fontId="24" fillId="0" borderId="0" xfId="1" applyFont="1"/>
    <xf numFmtId="0" fontId="2" fillId="0" borderId="1" xfId="0" applyFont="1" applyBorder="1" applyAlignment="1">
      <alignment vertical="center" wrapText="1"/>
    </xf>
    <xf numFmtId="164" fontId="36" fillId="3" borderId="16" xfId="1" applyFont="1" applyFill="1" applyBorder="1" applyAlignment="1">
      <alignment horizontal="right" vertical="center" shrinkToFit="1"/>
    </xf>
    <xf numFmtId="164" fontId="35" fillId="0" borderId="12" xfId="1" applyFont="1" applyBorder="1" applyAlignment="1">
      <alignment horizontal="right" vertical="center" shrinkToFit="1"/>
    </xf>
    <xf numFmtId="164" fontId="36" fillId="0" borderId="12" xfId="1" applyFont="1" applyBorder="1" applyAlignment="1">
      <alignment horizontal="right" vertical="center" shrinkToFit="1"/>
    </xf>
    <xf numFmtId="164" fontId="36" fillId="0" borderId="5" xfId="1" applyFont="1" applyBorder="1" applyAlignment="1">
      <alignment horizontal="right" vertical="center" shrinkToFit="1"/>
    </xf>
    <xf numFmtId="164" fontId="35" fillId="0" borderId="1" xfId="1" applyFont="1" applyBorder="1" applyAlignment="1">
      <alignment horizontal="right" vertical="center" shrinkToFit="1"/>
    </xf>
    <xf numFmtId="164" fontId="36" fillId="0" borderId="1" xfId="1" applyFont="1" applyBorder="1" applyAlignment="1">
      <alignment horizontal="right" vertical="center" shrinkToFit="1"/>
    </xf>
    <xf numFmtId="164" fontId="35" fillId="0" borderId="5" xfId="1" applyFont="1" applyBorder="1" applyAlignment="1">
      <alignment horizontal="right" vertical="center" shrinkToFit="1"/>
    </xf>
    <xf numFmtId="164" fontId="37" fillId="0" borderId="1" xfId="1" applyFont="1" applyBorder="1" applyAlignment="1">
      <alignment horizontal="right" vertical="center" shrinkToFit="1"/>
    </xf>
    <xf numFmtId="164" fontId="35" fillId="0" borderId="8" xfId="1" applyFont="1" applyBorder="1" applyAlignment="1">
      <alignment horizontal="right" vertical="center" shrinkToFit="1"/>
    </xf>
    <xf numFmtId="164" fontId="36" fillId="0" borderId="8" xfId="1" applyFont="1" applyBorder="1" applyAlignment="1">
      <alignment horizontal="right" vertical="center" shrinkToFit="1"/>
    </xf>
    <xf numFmtId="164" fontId="36" fillId="2" borderId="15" xfId="1" applyFont="1" applyFill="1" applyBorder="1" applyAlignment="1">
      <alignment horizontal="right" vertical="center" shrinkToFit="1"/>
    </xf>
    <xf numFmtId="14" fontId="17" fillId="0" borderId="0" xfId="0" applyNumberFormat="1" applyFont="1" applyAlignment="1">
      <alignment horizontal="center" vertical="center" shrinkToFit="1"/>
    </xf>
    <xf numFmtId="14" fontId="2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0" fontId="11" fillId="0" borderId="1" xfId="0" applyFont="1" applyBorder="1" applyAlignment="1">
      <alignment vertical="center" wrapText="1"/>
    </xf>
    <xf numFmtId="0" fontId="38" fillId="0" borderId="3" xfId="0" applyFont="1" applyBorder="1" applyAlignment="1">
      <alignment vertical="center"/>
    </xf>
    <xf numFmtId="0" fontId="39" fillId="0" borderId="0" xfId="0" applyFont="1"/>
    <xf numFmtId="164" fontId="39" fillId="0" borderId="0" xfId="1" applyFont="1" applyAlignment="1"/>
    <xf numFmtId="0" fontId="38" fillId="0" borderId="0" xfId="0" applyFont="1" applyAlignment="1">
      <alignment vertical="center"/>
    </xf>
    <xf numFmtId="164" fontId="2" fillId="0" borderId="1" xfId="1" applyFont="1" applyBorder="1" applyAlignment="1">
      <alignment horizontal="left" vertical="center" wrapText="1" shrinkToFit="1"/>
    </xf>
    <xf numFmtId="164" fontId="39" fillId="0" borderId="0" xfId="0" applyNumberFormat="1" applyFont="1"/>
    <xf numFmtId="14" fontId="2" fillId="0" borderId="1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164" fontId="38" fillId="0" borderId="0" xfId="0" applyNumberFormat="1" applyFont="1" applyAlignment="1">
      <alignment vertical="center"/>
    </xf>
    <xf numFmtId="14" fontId="2" fillId="0" borderId="12" xfId="0" applyNumberFormat="1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 wrapText="1" shrinkToFi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 shrinkToFit="1"/>
    </xf>
    <xf numFmtId="0" fontId="2" fillId="3" borderId="16" xfId="0" applyFont="1" applyFill="1" applyBorder="1" applyAlignment="1">
      <alignment shrinkToFit="1"/>
    </xf>
    <xf numFmtId="0" fontId="11" fillId="3" borderId="16" xfId="0" applyFont="1" applyFill="1" applyBorder="1" applyAlignment="1">
      <alignment vertical="center" wrapText="1"/>
    </xf>
    <xf numFmtId="0" fontId="38" fillId="0" borderId="3" xfId="0" applyFont="1" applyBorder="1"/>
    <xf numFmtId="164" fontId="38" fillId="0" borderId="0" xfId="0" applyNumberFormat="1" applyFont="1"/>
    <xf numFmtId="0" fontId="38" fillId="0" borderId="0" xfId="0" applyFont="1"/>
    <xf numFmtId="164" fontId="37" fillId="0" borderId="8" xfId="1" applyFont="1" applyBorder="1" applyAlignment="1">
      <alignment horizontal="right" vertical="center" shrinkToFit="1"/>
    </xf>
    <xf numFmtId="0" fontId="40" fillId="0" borderId="3" xfId="0" applyFont="1" applyBorder="1"/>
    <xf numFmtId="0" fontId="41" fillId="0" borderId="0" xfId="0" applyFont="1"/>
    <xf numFmtId="0" fontId="40" fillId="0" borderId="0" xfId="0" applyFont="1"/>
    <xf numFmtId="0" fontId="41" fillId="0" borderId="3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41" fillId="0" borderId="3" xfId="0" applyFont="1" applyBorder="1"/>
    <xf numFmtId="164" fontId="41" fillId="0" borderId="0" xfId="0" applyNumberFormat="1" applyFont="1"/>
    <xf numFmtId="164" fontId="40" fillId="0" borderId="0" xfId="0" applyNumberFormat="1" applyFont="1"/>
    <xf numFmtId="164" fontId="41" fillId="0" borderId="0" xfId="0" applyNumberFormat="1" applyFont="1" applyAlignment="1">
      <alignment vertical="center"/>
    </xf>
    <xf numFmtId="164" fontId="36" fillId="0" borderId="12" xfId="1" applyFont="1" applyFill="1" applyBorder="1" applyAlignment="1">
      <alignment horizontal="right" vertical="center" shrinkToFit="1"/>
    </xf>
    <xf numFmtId="164" fontId="36" fillId="0" borderId="5" xfId="1" applyFont="1" applyFill="1" applyBorder="1" applyAlignment="1">
      <alignment horizontal="right" vertical="center" shrinkToFit="1"/>
    </xf>
    <xf numFmtId="164" fontId="37" fillId="7" borderId="1" xfId="1" applyFont="1" applyFill="1" applyBorder="1" applyAlignment="1">
      <alignment horizontal="right" vertical="center" shrinkToFit="1"/>
    </xf>
    <xf numFmtId="0" fontId="42" fillId="0" borderId="3" xfId="0" applyFont="1" applyBorder="1" applyAlignment="1">
      <alignment vertical="center"/>
    </xf>
    <xf numFmtId="0" fontId="42" fillId="0" borderId="0" xfId="0" applyFont="1" applyAlignment="1">
      <alignment vertical="center"/>
    </xf>
    <xf numFmtId="164" fontId="37" fillId="0" borderId="1" xfId="1" applyFont="1" applyFill="1" applyBorder="1" applyAlignment="1">
      <alignment horizontal="right" vertical="center" shrinkToFit="1"/>
    </xf>
    <xf numFmtId="164" fontId="37" fillId="0" borderId="8" xfId="1" applyFont="1" applyFill="1" applyBorder="1" applyAlignment="1">
      <alignment horizontal="right" vertical="center" shrinkToFit="1"/>
    </xf>
    <xf numFmtId="164" fontId="35" fillId="0" borderId="1" xfId="1" applyFont="1" applyFill="1" applyBorder="1" applyAlignment="1">
      <alignment horizontal="right" vertical="center" shrinkToFit="1"/>
    </xf>
    <xf numFmtId="164" fontId="36" fillId="0" borderId="11" xfId="1" applyFont="1" applyBorder="1" applyAlignment="1">
      <alignment horizontal="right" vertical="center" shrinkToFit="1"/>
    </xf>
    <xf numFmtId="164" fontId="36" fillId="0" borderId="2" xfId="1" applyFont="1" applyBorder="1" applyAlignment="1">
      <alignment horizontal="right" vertical="center" shrinkToFit="1"/>
    </xf>
    <xf numFmtId="164" fontId="35" fillId="0" borderId="11" xfId="1" applyFont="1" applyFill="1" applyBorder="1" applyAlignment="1">
      <alignment horizontal="right" vertical="center" shrinkToFit="1"/>
    </xf>
    <xf numFmtId="164" fontId="35" fillId="0" borderId="2" xfId="1" applyFont="1" applyFill="1" applyBorder="1" applyAlignment="1">
      <alignment horizontal="right" vertical="center" shrinkToFit="1"/>
    </xf>
    <xf numFmtId="164" fontId="36" fillId="0" borderId="11" xfId="1" applyFont="1" applyFill="1" applyBorder="1" applyAlignment="1">
      <alignment horizontal="right" vertical="center" shrinkToFit="1"/>
    </xf>
    <xf numFmtId="164" fontId="37" fillId="0" borderId="11" xfId="1" applyFont="1" applyFill="1" applyBorder="1" applyAlignment="1">
      <alignment horizontal="right" vertical="center" shrinkToFit="1"/>
    </xf>
    <xf numFmtId="164" fontId="37" fillId="0" borderId="2" xfId="1" applyFont="1" applyFill="1" applyBorder="1" applyAlignment="1">
      <alignment horizontal="right" vertical="center" shrinkToFit="1"/>
    </xf>
    <xf numFmtId="0" fontId="42" fillId="0" borderId="3" xfId="0" applyFont="1" applyBorder="1"/>
    <xf numFmtId="164" fontId="42" fillId="0" borderId="0" xfId="0" applyNumberFormat="1" applyFont="1"/>
    <xf numFmtId="164" fontId="42" fillId="0" borderId="0" xfId="0" applyNumberFormat="1" applyFont="1" applyAlignment="1">
      <alignment vertical="center"/>
    </xf>
    <xf numFmtId="0" fontId="42" fillId="0" borderId="0" xfId="0" applyFont="1"/>
    <xf numFmtId="164" fontId="36" fillId="0" borderId="2" xfId="1" applyFont="1" applyFill="1" applyBorder="1" applyAlignment="1">
      <alignment horizontal="right" vertical="center" shrinkToFit="1"/>
    </xf>
    <xf numFmtId="164" fontId="37" fillId="2" borderId="1" xfId="1" applyFont="1" applyFill="1" applyBorder="1" applyAlignment="1">
      <alignment horizontal="right" vertical="center" shrinkToFit="1"/>
    </xf>
    <xf numFmtId="0" fontId="43" fillId="0" borderId="0" xfId="0" applyFont="1"/>
    <xf numFmtId="14" fontId="6" fillId="0" borderId="12" xfId="0" applyNumberFormat="1" applyFont="1" applyBorder="1" applyAlignment="1">
      <alignment vertical="center" shrinkToFit="1"/>
    </xf>
    <xf numFmtId="0" fontId="6" fillId="0" borderId="12" xfId="0" applyFont="1" applyBorder="1" applyAlignment="1">
      <alignment shrinkToFit="1"/>
    </xf>
    <xf numFmtId="0" fontId="12" fillId="0" borderId="12" xfId="0" applyFont="1" applyBorder="1" applyAlignment="1">
      <alignment vertical="center" wrapText="1"/>
    </xf>
    <xf numFmtId="164" fontId="12" fillId="0" borderId="12" xfId="1" applyFont="1" applyFill="1" applyBorder="1" applyAlignment="1">
      <alignment horizontal="right" vertical="center" shrinkToFit="1"/>
    </xf>
    <xf numFmtId="164" fontId="30" fillId="0" borderId="12" xfId="1" applyFont="1" applyFill="1" applyBorder="1" applyAlignment="1">
      <alignment horizontal="right" vertical="center" shrinkToFit="1"/>
    </xf>
    <xf numFmtId="0" fontId="39" fillId="0" borderId="3" xfId="0" applyFont="1" applyBorder="1"/>
    <xf numFmtId="164" fontId="44" fillId="0" borderId="0" xfId="0" applyNumberFormat="1" applyFont="1"/>
    <xf numFmtId="164" fontId="39" fillId="0" borderId="0" xfId="0" applyNumberFormat="1" applyFont="1" applyAlignment="1">
      <alignment vertical="center"/>
    </xf>
    <xf numFmtId="0" fontId="3" fillId="4" borderId="15" xfId="0" applyFont="1" applyFill="1" applyBorder="1" applyAlignment="1">
      <alignment vertical="center" shrinkToFit="1"/>
    </xf>
    <xf numFmtId="0" fontId="3" fillId="4" borderId="15" xfId="0" applyFont="1" applyFill="1" applyBorder="1" applyAlignment="1">
      <alignment vertical="center" wrapText="1"/>
    </xf>
    <xf numFmtId="0" fontId="3" fillId="4" borderId="15" xfId="0" applyFont="1" applyFill="1" applyBorder="1"/>
    <xf numFmtId="0" fontId="11" fillId="4" borderId="15" xfId="0" applyFont="1" applyFill="1" applyBorder="1" applyAlignment="1">
      <alignment vertical="center" wrapText="1"/>
    </xf>
    <xf numFmtId="164" fontId="11" fillId="4" borderId="15" xfId="1" applyFont="1" applyFill="1" applyBorder="1" applyAlignment="1">
      <alignment horizontal="right" vertical="center" shrinkToFit="1"/>
    </xf>
    <xf numFmtId="0" fontId="45" fillId="0" borderId="3" xfId="0" applyFont="1" applyBorder="1"/>
    <xf numFmtId="164" fontId="45" fillId="0" borderId="0" xfId="0" applyNumberFormat="1" applyFont="1"/>
    <xf numFmtId="0" fontId="45" fillId="0" borderId="0" xfId="0" applyFont="1"/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 shrinkToFit="1"/>
    </xf>
    <xf numFmtId="14" fontId="6" fillId="0" borderId="12" xfId="0" applyNumberFormat="1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 shrinkToFit="1"/>
    </xf>
    <xf numFmtId="164" fontId="30" fillId="0" borderId="12" xfId="1" applyFont="1" applyBorder="1" applyAlignment="1">
      <alignment horizontal="right" vertical="center" shrinkToFit="1"/>
    </xf>
    <xf numFmtId="164" fontId="12" fillId="0" borderId="1" xfId="1" applyFont="1" applyBorder="1" applyAlignment="1">
      <alignment horizontal="right" vertical="center" shrinkToFit="1"/>
    </xf>
    <xf numFmtId="164" fontId="12" fillId="0" borderId="12" xfId="1" applyFont="1" applyBorder="1" applyAlignment="1">
      <alignment horizontal="right" vertical="center" shrinkToFit="1"/>
    </xf>
    <xf numFmtId="14" fontId="6" fillId="0" borderId="1" xfId="0" applyNumberFormat="1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 shrinkToFit="1"/>
    </xf>
    <xf numFmtId="14" fontId="6" fillId="3" borderId="16" xfId="0" applyNumberFormat="1" applyFont="1" applyFill="1" applyBorder="1" applyAlignment="1">
      <alignment vertical="center" shrinkToFit="1"/>
    </xf>
    <xf numFmtId="0" fontId="6" fillId="3" borderId="16" xfId="0" applyFont="1" applyFill="1" applyBorder="1" applyAlignment="1">
      <alignment vertical="center" wrapText="1"/>
    </xf>
    <xf numFmtId="0" fontId="6" fillId="3" borderId="16" xfId="0" applyFont="1" applyFill="1" applyBorder="1" applyAlignment="1">
      <alignment shrinkToFit="1"/>
    </xf>
    <xf numFmtId="0" fontId="30" fillId="3" borderId="16" xfId="0" applyFont="1" applyFill="1" applyBorder="1" applyAlignment="1">
      <alignment vertical="center" wrapText="1"/>
    </xf>
    <xf numFmtId="164" fontId="30" fillId="3" borderId="16" xfId="1" applyFont="1" applyFill="1" applyBorder="1" applyAlignment="1">
      <alignment horizontal="right" vertical="center" shrinkToFit="1"/>
    </xf>
    <xf numFmtId="0" fontId="6" fillId="0" borderId="1" xfId="0" applyFont="1" applyBorder="1" applyAlignment="1">
      <alignment vertical="center" shrinkToFit="1"/>
    </xf>
    <xf numFmtId="14" fontId="6" fillId="2" borderId="15" xfId="0" applyNumberFormat="1" applyFont="1" applyFill="1" applyBorder="1" applyAlignment="1">
      <alignment vertical="center" shrinkToFit="1"/>
    </xf>
    <xf numFmtId="0" fontId="6" fillId="2" borderId="15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shrinkToFit="1"/>
    </xf>
    <xf numFmtId="0" fontId="12" fillId="2" borderId="15" xfId="0" applyFont="1" applyFill="1" applyBorder="1" applyAlignment="1">
      <alignment vertical="center" wrapText="1"/>
    </xf>
    <xf numFmtId="164" fontId="30" fillId="2" borderId="15" xfId="1" applyFont="1" applyFill="1" applyBorder="1" applyAlignment="1">
      <alignment horizontal="right" vertical="center" shrinkToFit="1"/>
    </xf>
    <xf numFmtId="14" fontId="37" fillId="7" borderId="1" xfId="0" applyNumberFormat="1" applyFont="1" applyFill="1" applyBorder="1" applyAlignment="1">
      <alignment horizontal="center" vertical="center" shrinkToFit="1"/>
    </xf>
    <xf numFmtId="0" fontId="37" fillId="7" borderId="1" xfId="0" applyFont="1" applyFill="1" applyBorder="1" applyAlignment="1">
      <alignment horizontal="center" vertical="center" wrapText="1"/>
    </xf>
    <xf numFmtId="0" fontId="37" fillId="7" borderId="1" xfId="0" applyFont="1" applyFill="1" applyBorder="1" applyAlignment="1">
      <alignment vertical="center" shrinkToFit="1"/>
    </xf>
    <xf numFmtId="0" fontId="37" fillId="7" borderId="1" xfId="0" applyFont="1" applyFill="1" applyBorder="1" applyAlignment="1">
      <alignment vertical="center" wrapText="1"/>
    </xf>
    <xf numFmtId="164" fontId="41" fillId="0" borderId="0" xfId="1" applyFont="1" applyAlignment="1"/>
    <xf numFmtId="14" fontId="37" fillId="0" borderId="1" xfId="0" applyNumberFormat="1" applyFont="1" applyBorder="1" applyAlignment="1">
      <alignment horizontal="center" vertical="center" shrinkToFit="1"/>
    </xf>
    <xf numFmtId="0" fontId="37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vertical="center" shrinkToFit="1"/>
    </xf>
    <xf numFmtId="0" fontId="37" fillId="0" borderId="1" xfId="0" applyFont="1" applyBorder="1" applyAlignment="1">
      <alignment vertical="center" wrapText="1"/>
    </xf>
    <xf numFmtId="14" fontId="35" fillId="0" borderId="1" xfId="0" applyNumberFormat="1" applyFont="1" applyBorder="1" applyAlignment="1">
      <alignment horizontal="center" vertical="center" shrinkToFit="1"/>
    </xf>
    <xf numFmtId="0" fontId="35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vertical="center" shrinkToFit="1"/>
    </xf>
    <xf numFmtId="0" fontId="35" fillId="0" borderId="1" xfId="0" applyFont="1" applyBorder="1" applyAlignment="1">
      <alignment vertical="center" wrapText="1"/>
    </xf>
    <xf numFmtId="14" fontId="35" fillId="0" borderId="11" xfId="0" applyNumberFormat="1" applyFont="1" applyBorder="1" applyAlignment="1">
      <alignment horizontal="center" vertical="center" shrinkToFit="1"/>
    </xf>
    <xf numFmtId="0" fontId="35" fillId="0" borderId="11" xfId="0" applyFont="1" applyBorder="1" applyAlignment="1">
      <alignment horizontal="center" vertical="center" wrapText="1"/>
    </xf>
    <xf numFmtId="0" fontId="35" fillId="0" borderId="11" xfId="0" applyFont="1" applyBorder="1" applyAlignment="1">
      <alignment vertical="center" shrinkToFit="1"/>
    </xf>
    <xf numFmtId="0" fontId="35" fillId="0" borderId="11" xfId="0" applyFont="1" applyBorder="1" applyAlignment="1">
      <alignment vertical="center" wrapText="1"/>
    </xf>
    <xf numFmtId="164" fontId="35" fillId="0" borderId="11" xfId="1" applyFont="1" applyBorder="1" applyAlignment="1">
      <alignment horizontal="right" vertical="center" shrinkToFit="1"/>
    </xf>
    <xf numFmtId="14" fontId="35" fillId="3" borderId="16" xfId="0" applyNumberFormat="1" applyFont="1" applyFill="1" applyBorder="1" applyAlignment="1">
      <alignment vertical="center" shrinkToFit="1"/>
    </xf>
    <xf numFmtId="0" fontId="35" fillId="3" borderId="16" xfId="0" applyFont="1" applyFill="1" applyBorder="1" applyAlignment="1">
      <alignment vertical="center" wrapText="1"/>
    </xf>
    <xf numFmtId="0" fontId="35" fillId="3" borderId="16" xfId="0" applyFont="1" applyFill="1" applyBorder="1" applyAlignment="1">
      <alignment shrinkToFit="1"/>
    </xf>
    <xf numFmtId="0" fontId="37" fillId="3" borderId="16" xfId="0" applyFont="1" applyFill="1" applyBorder="1" applyAlignment="1">
      <alignment vertical="center" wrapText="1"/>
    </xf>
    <xf numFmtId="14" fontId="35" fillId="0" borderId="18" xfId="0" applyNumberFormat="1" applyFont="1" applyBorder="1" applyAlignment="1">
      <alignment horizontal="center" vertical="center" shrinkToFit="1"/>
    </xf>
    <xf numFmtId="0" fontId="35" fillId="0" borderId="18" xfId="0" applyFont="1" applyBorder="1" applyAlignment="1">
      <alignment vertical="center" wrapText="1"/>
    </xf>
    <xf numFmtId="0" fontId="35" fillId="0" borderId="18" xfId="0" applyFont="1" applyBorder="1" applyAlignment="1">
      <alignment shrinkToFit="1"/>
    </xf>
    <xf numFmtId="164" fontId="35" fillId="0" borderId="18" xfId="1" applyFont="1" applyFill="1" applyBorder="1" applyAlignment="1">
      <alignment horizontal="right" vertical="center" shrinkToFit="1"/>
    </xf>
    <xf numFmtId="164" fontId="36" fillId="0" borderId="18" xfId="1" applyFont="1" applyFill="1" applyBorder="1" applyAlignment="1">
      <alignment horizontal="right" vertical="center" shrinkToFit="1"/>
    </xf>
    <xf numFmtId="14" fontId="35" fillId="0" borderId="17" xfId="0" applyNumberFormat="1" applyFont="1" applyBorder="1" applyAlignment="1">
      <alignment horizontal="center" vertical="center" shrinkToFit="1"/>
    </xf>
    <xf numFmtId="0" fontId="35" fillId="0" borderId="12" xfId="0" applyFont="1" applyBorder="1" applyAlignment="1">
      <alignment horizontal="center" vertical="center" shrinkToFit="1"/>
    </xf>
    <xf numFmtId="0" fontId="35" fillId="0" borderId="17" xfId="0" applyFont="1" applyBorder="1" applyAlignment="1">
      <alignment horizontal="center" vertical="center" wrapText="1"/>
    </xf>
    <xf numFmtId="0" fontId="35" fillId="0" borderId="11" xfId="0" applyFont="1" applyBorder="1" applyAlignment="1">
      <alignment shrinkToFit="1"/>
    </xf>
    <xf numFmtId="14" fontId="37" fillId="0" borderId="11" xfId="0" applyNumberFormat="1" applyFont="1" applyBorder="1" applyAlignment="1">
      <alignment horizontal="center" vertical="center" shrinkToFit="1"/>
    </xf>
    <xf numFmtId="0" fontId="37" fillId="0" borderId="12" xfId="0" applyFont="1" applyBorder="1" applyAlignment="1">
      <alignment horizontal="center" vertical="center" shrinkToFit="1"/>
    </xf>
    <xf numFmtId="0" fontId="37" fillId="0" borderId="11" xfId="0" applyFont="1" applyBorder="1" applyAlignment="1">
      <alignment horizontal="center" vertical="center" wrapText="1"/>
    </xf>
    <xf numFmtId="0" fontId="37" fillId="0" borderId="11" xfId="0" applyFont="1" applyBorder="1" applyAlignment="1">
      <alignment shrinkToFit="1"/>
    </xf>
    <xf numFmtId="0" fontId="37" fillId="0" borderId="11" xfId="0" applyFont="1" applyBorder="1" applyAlignment="1">
      <alignment vertical="center" wrapText="1"/>
    </xf>
    <xf numFmtId="0" fontId="35" fillId="0" borderId="1" xfId="0" applyFont="1" applyBorder="1" applyAlignment="1">
      <alignment vertical="center" wrapText="1" shrinkToFit="1"/>
    </xf>
    <xf numFmtId="14" fontId="35" fillId="0" borderId="11" xfId="0" applyNumberFormat="1" applyFont="1" applyBorder="1" applyAlignment="1">
      <alignment vertical="center" shrinkToFit="1"/>
    </xf>
    <xf numFmtId="0" fontId="36" fillId="0" borderId="11" xfId="0" applyFont="1" applyBorder="1" applyAlignment="1">
      <alignment vertical="center" wrapText="1"/>
    </xf>
    <xf numFmtId="0" fontId="35" fillId="0" borderId="12" xfId="0" applyFont="1" applyBorder="1" applyAlignment="1">
      <alignment horizontal="center" vertical="center" wrapText="1"/>
    </xf>
    <xf numFmtId="14" fontId="35" fillId="2" borderId="15" xfId="0" applyNumberFormat="1" applyFont="1" applyFill="1" applyBorder="1" applyAlignment="1">
      <alignment vertical="center" shrinkToFit="1"/>
    </xf>
    <xf numFmtId="0" fontId="35" fillId="2" borderId="15" xfId="0" applyFont="1" applyFill="1" applyBorder="1" applyAlignment="1">
      <alignment vertical="center" wrapText="1"/>
    </xf>
    <xf numFmtId="0" fontId="35" fillId="2" borderId="15" xfId="0" applyFont="1" applyFill="1" applyBorder="1" applyAlignment="1">
      <alignment shrinkToFit="1"/>
    </xf>
    <xf numFmtId="0" fontId="36" fillId="2" borderId="15" xfId="0" applyFont="1" applyFill="1" applyBorder="1" applyAlignment="1">
      <alignment vertical="center" shrinkToFit="1"/>
    </xf>
    <xf numFmtId="14" fontId="35" fillId="0" borderId="12" xfId="0" applyNumberFormat="1" applyFont="1" applyBorder="1" applyAlignment="1">
      <alignment horizontal="center" vertical="center" shrinkToFit="1"/>
    </xf>
    <xf numFmtId="0" fontId="35" fillId="0" borderId="12" xfId="0" applyFont="1" applyBorder="1" applyAlignment="1">
      <alignment vertical="center" shrinkToFit="1"/>
    </xf>
    <xf numFmtId="0" fontId="35" fillId="0" borderId="12" xfId="0" applyFont="1" applyBorder="1" applyAlignment="1">
      <alignment vertical="center" wrapText="1"/>
    </xf>
    <xf numFmtId="14" fontId="37" fillId="2" borderId="1" xfId="0" applyNumberFormat="1" applyFont="1" applyFill="1" applyBorder="1" applyAlignment="1">
      <alignment horizontal="center" vertical="center" shrinkToFit="1"/>
    </xf>
    <xf numFmtId="0" fontId="37" fillId="2" borderId="1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vertical="center" wrapText="1" shrinkToFit="1"/>
    </xf>
    <xf numFmtId="0" fontId="37" fillId="2" borderId="1" xfId="0" applyFont="1" applyFill="1" applyBorder="1" applyAlignment="1">
      <alignment vertical="center" wrapText="1"/>
    </xf>
    <xf numFmtId="0" fontId="35" fillId="0" borderId="11" xfId="0" applyFont="1" applyBorder="1" applyAlignment="1">
      <alignment vertical="center" wrapText="1" shrinkToFit="1"/>
    </xf>
    <xf numFmtId="0" fontId="36" fillId="3" borderId="16" xfId="0" applyFont="1" applyFill="1" applyBorder="1" applyAlignment="1">
      <alignment vertical="center" wrapText="1"/>
    </xf>
    <xf numFmtId="14" fontId="35" fillId="0" borderId="1" xfId="0" applyNumberFormat="1" applyFont="1" applyBorder="1" applyAlignment="1">
      <alignment horizontal="center" vertical="center" wrapText="1"/>
    </xf>
    <xf numFmtId="0" fontId="35" fillId="0" borderId="1" xfId="0" applyFont="1" applyBorder="1" applyAlignment="1">
      <alignment horizontal="left" vertical="center" wrapText="1"/>
    </xf>
    <xf numFmtId="164" fontId="35" fillId="0" borderId="1" xfId="1" applyFont="1" applyBorder="1" applyAlignment="1">
      <alignment vertical="center" wrapText="1"/>
    </xf>
    <xf numFmtId="14" fontId="35" fillId="0" borderId="11" xfId="0" applyNumberFormat="1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shrinkToFit="1"/>
    </xf>
    <xf numFmtId="0" fontId="35" fillId="0" borderId="11" xfId="0" applyFont="1" applyBorder="1" applyAlignment="1">
      <alignment wrapText="1"/>
    </xf>
    <xf numFmtId="164" fontId="36" fillId="0" borderId="1" xfId="1" applyFont="1" applyFill="1" applyBorder="1" applyAlignment="1">
      <alignment horizontal="right" vertical="center" shrinkToFit="1"/>
    </xf>
    <xf numFmtId="0" fontId="35" fillId="0" borderId="1" xfId="0" applyFont="1" applyBorder="1" applyAlignment="1">
      <alignment horizontal="left" vertical="center" wrapText="1" shrinkToFit="1"/>
    </xf>
    <xf numFmtId="0" fontId="36" fillId="0" borderId="11" xfId="0" applyFont="1" applyBorder="1" applyAlignment="1">
      <alignment horizontal="center" vertical="center" wrapText="1"/>
    </xf>
    <xf numFmtId="0" fontId="36" fillId="2" borderId="15" xfId="0" applyFont="1" applyFill="1" applyBorder="1" applyAlignment="1">
      <alignment vertical="center" wrapText="1"/>
    </xf>
    <xf numFmtId="14" fontId="35" fillId="0" borderId="12" xfId="0" applyNumberFormat="1" applyFont="1" applyBorder="1" applyAlignment="1">
      <alignment vertical="center" shrinkToFit="1"/>
    </xf>
    <xf numFmtId="0" fontId="35" fillId="0" borderId="12" xfId="0" applyFont="1" applyBorder="1" applyAlignment="1">
      <alignment shrinkToFit="1"/>
    </xf>
    <xf numFmtId="0" fontId="36" fillId="0" borderId="12" xfId="0" applyFont="1" applyBorder="1" applyAlignment="1">
      <alignment vertical="center" wrapText="1"/>
    </xf>
    <xf numFmtId="0" fontId="36" fillId="2" borderId="1" xfId="0" applyFont="1" applyFill="1" applyBorder="1" applyAlignment="1">
      <alignment vertical="center" wrapText="1"/>
    </xf>
    <xf numFmtId="0" fontId="36" fillId="2" borderId="1" xfId="0" applyFont="1" applyFill="1" applyBorder="1"/>
    <xf numFmtId="0" fontId="35" fillId="0" borderId="12" xfId="0" applyFont="1" applyBorder="1" applyAlignment="1">
      <alignment vertical="center" wrapText="1" shrinkToFit="1"/>
    </xf>
    <xf numFmtId="0" fontId="35" fillId="0" borderId="12" xfId="0" applyFont="1" applyBorder="1" applyAlignment="1">
      <alignment horizontal="left" vertical="center" wrapText="1"/>
    </xf>
    <xf numFmtId="0" fontId="37" fillId="0" borderId="1" xfId="0" applyFont="1" applyBorder="1" applyAlignment="1">
      <alignment shrinkToFit="1"/>
    </xf>
    <xf numFmtId="0" fontId="37" fillId="0" borderId="1" xfId="0" applyFont="1" applyBorder="1" applyAlignment="1">
      <alignment horizontal="center" vertical="center" shrinkToFit="1"/>
    </xf>
    <xf numFmtId="0" fontId="35" fillId="0" borderId="1" xfId="0" applyFont="1" applyBorder="1" applyAlignment="1">
      <alignment horizontal="center" vertical="center" shrinkToFit="1"/>
    </xf>
    <xf numFmtId="0" fontId="35" fillId="0" borderId="1" xfId="0" applyFont="1" applyBorder="1" applyAlignment="1">
      <alignment wrapText="1"/>
    </xf>
    <xf numFmtId="0" fontId="36" fillId="0" borderId="12" xfId="0" applyFont="1" applyBorder="1" applyAlignment="1">
      <alignment horizontal="center" vertical="center" wrapText="1"/>
    </xf>
    <xf numFmtId="164" fontId="35" fillId="0" borderId="1" xfId="1" applyFont="1" applyBorder="1" applyAlignment="1">
      <alignment vertical="center" shrinkToFit="1"/>
    </xf>
    <xf numFmtId="164" fontId="37" fillId="2" borderId="15" xfId="1" applyFont="1" applyFill="1" applyBorder="1" applyAlignment="1">
      <alignment horizontal="right" vertical="center" shrinkToFit="1"/>
    </xf>
    <xf numFmtId="0" fontId="6" fillId="0" borderId="1" xfId="3" applyFont="1" applyBorder="1" applyAlignment="1">
      <alignment horizontal="center" vertical="center" shrinkToFit="1"/>
    </xf>
    <xf numFmtId="0" fontId="2" fillId="0" borderId="1" xfId="3" applyFont="1" applyBorder="1" applyAlignment="1">
      <alignment horizontal="center" vertical="center" shrinkToFit="1"/>
    </xf>
    <xf numFmtId="14" fontId="2" fillId="0" borderId="12" xfId="0" applyNumberFormat="1" applyFont="1" applyBorder="1" applyAlignment="1">
      <alignment vertical="center" shrinkToFit="1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shrinkToFit="1"/>
    </xf>
    <xf numFmtId="0" fontId="3" fillId="0" borderId="12" xfId="0" applyFont="1" applyBorder="1" applyAlignment="1">
      <alignment vertical="center" wrapText="1"/>
    </xf>
    <xf numFmtId="164" fontId="3" fillId="0" borderId="12" xfId="1" applyFont="1" applyFill="1" applyBorder="1" applyAlignment="1">
      <alignment horizontal="right" vertical="center" shrinkToFit="1"/>
    </xf>
    <xf numFmtId="164" fontId="11" fillId="0" borderId="12" xfId="1" applyFont="1" applyFill="1" applyBorder="1" applyAlignment="1">
      <alignment horizontal="right" vertical="center" shrinkToFit="1"/>
    </xf>
    <xf numFmtId="164" fontId="3" fillId="0" borderId="5" xfId="1" applyFont="1" applyFill="1" applyBorder="1" applyAlignment="1">
      <alignment horizontal="right" vertical="center" shrinkToFit="1"/>
    </xf>
    <xf numFmtId="14" fontId="30" fillId="7" borderId="1" xfId="0" applyNumberFormat="1" applyFont="1" applyFill="1" applyBorder="1" applyAlignment="1">
      <alignment horizontal="center" vertical="center" shrinkToFit="1"/>
    </xf>
    <xf numFmtId="0" fontId="30" fillId="7" borderId="1" xfId="0" applyFont="1" applyFill="1" applyBorder="1" applyAlignment="1">
      <alignment horizontal="center" vertical="center" wrapText="1"/>
    </xf>
    <xf numFmtId="0" fontId="30" fillId="7" borderId="1" xfId="0" applyFont="1" applyFill="1" applyBorder="1" applyAlignment="1">
      <alignment vertical="center" shrinkToFit="1"/>
    </xf>
    <xf numFmtId="0" fontId="30" fillId="7" borderId="1" xfId="0" applyFont="1" applyFill="1" applyBorder="1" applyAlignment="1">
      <alignment vertical="center" wrapText="1"/>
    </xf>
    <xf numFmtId="164" fontId="30" fillId="7" borderId="1" xfId="1" applyFont="1" applyFill="1" applyBorder="1" applyAlignment="1">
      <alignment horizontal="right" vertical="center" shrinkToFit="1"/>
    </xf>
    <xf numFmtId="0" fontId="46" fillId="0" borderId="3" xfId="0" applyFont="1" applyBorder="1" applyAlignment="1">
      <alignment vertical="center"/>
    </xf>
    <xf numFmtId="0" fontId="46" fillId="0" borderId="0" xfId="0" applyFont="1" applyAlignment="1">
      <alignment vertical="center"/>
    </xf>
    <xf numFmtId="14" fontId="30" fillId="0" borderId="1" xfId="0" applyNumberFormat="1" applyFont="1" applyBorder="1" applyAlignment="1">
      <alignment horizontal="center" vertical="center" shrinkToFit="1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vertical="center" shrinkToFit="1"/>
    </xf>
    <xf numFmtId="0" fontId="30" fillId="0" borderId="1" xfId="0" applyFont="1" applyBorder="1" applyAlignment="1">
      <alignment vertical="center" wrapText="1"/>
    </xf>
    <xf numFmtId="164" fontId="30" fillId="0" borderId="1" xfId="1" applyFont="1" applyFill="1" applyBorder="1" applyAlignment="1">
      <alignment horizontal="right" vertical="center" shrinkToFit="1"/>
    </xf>
    <xf numFmtId="164" fontId="30" fillId="0" borderId="8" xfId="1" applyFont="1" applyFill="1" applyBorder="1" applyAlignment="1">
      <alignment horizontal="right" vertical="center" shrinkToFit="1"/>
    </xf>
    <xf numFmtId="164" fontId="6" fillId="0" borderId="1" xfId="1" applyFont="1" applyFill="1" applyBorder="1" applyAlignment="1">
      <alignment horizontal="right" vertical="center" shrinkToFit="1"/>
    </xf>
    <xf numFmtId="164" fontId="12" fillId="0" borderId="8" xfId="1" applyFont="1" applyBorder="1" applyAlignment="1">
      <alignment horizontal="right" vertical="center" shrinkToFit="1"/>
    </xf>
    <xf numFmtId="0" fontId="39" fillId="0" borderId="3" xfId="0" applyFont="1" applyBorder="1" applyAlignment="1">
      <alignment vertical="center"/>
    </xf>
    <xf numFmtId="0" fontId="39" fillId="0" borderId="0" xfId="0" applyFont="1" applyAlignment="1">
      <alignment vertical="center"/>
    </xf>
    <xf numFmtId="14" fontId="6" fillId="0" borderId="18" xfId="0" applyNumberFormat="1" applyFont="1" applyBorder="1" applyAlignment="1">
      <alignment horizontal="center" vertical="center" shrinkToFit="1"/>
    </xf>
    <xf numFmtId="0" fontId="6" fillId="0" borderId="18" xfId="0" applyFont="1" applyBorder="1" applyAlignment="1">
      <alignment vertical="center" wrapText="1"/>
    </xf>
    <xf numFmtId="0" fontId="6" fillId="0" borderId="11" xfId="0" applyFont="1" applyBorder="1" applyAlignment="1">
      <alignment shrinkToFit="1"/>
    </xf>
    <xf numFmtId="0" fontId="6" fillId="0" borderId="11" xfId="0" applyFont="1" applyBorder="1" applyAlignment="1">
      <alignment vertical="center" wrapText="1"/>
    </xf>
    <xf numFmtId="164" fontId="6" fillId="0" borderId="11" xfId="1" applyFont="1" applyFill="1" applyBorder="1" applyAlignment="1">
      <alignment horizontal="right" vertical="center" shrinkToFit="1"/>
    </xf>
    <xf numFmtId="164" fontId="30" fillId="0" borderId="11" xfId="1" applyFont="1" applyFill="1" applyBorder="1" applyAlignment="1">
      <alignment horizontal="right" vertical="center" shrinkToFit="1"/>
    </xf>
    <xf numFmtId="164" fontId="12" fillId="0" borderId="11" xfId="1" applyFont="1" applyFill="1" applyBorder="1" applyAlignment="1">
      <alignment horizontal="right" vertical="center" shrinkToFit="1"/>
    </xf>
    <xf numFmtId="164" fontId="6" fillId="0" borderId="2" xfId="1" applyFont="1" applyFill="1" applyBorder="1" applyAlignment="1">
      <alignment horizontal="right" vertical="center" shrinkToFit="1"/>
    </xf>
    <xf numFmtId="164" fontId="12" fillId="0" borderId="2" xfId="1" applyFont="1" applyFill="1" applyBorder="1" applyAlignment="1">
      <alignment horizontal="right" vertical="center" shrinkToFit="1"/>
    </xf>
    <xf numFmtId="164" fontId="12" fillId="0" borderId="11" xfId="1" applyFont="1" applyBorder="1" applyAlignment="1">
      <alignment horizontal="right" vertical="center" shrinkToFit="1"/>
    </xf>
    <xf numFmtId="164" fontId="6" fillId="0" borderId="8" xfId="1" applyFont="1" applyBorder="1" applyAlignment="1">
      <alignment horizontal="right" vertical="center" shrinkToFit="1"/>
    </xf>
    <xf numFmtId="14" fontId="6" fillId="0" borderId="11" xfId="0" applyNumberFormat="1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 shrinkToFit="1"/>
    </xf>
    <xf numFmtId="164" fontId="6" fillId="0" borderId="11" xfId="1" applyFont="1" applyBorder="1" applyAlignment="1">
      <alignment horizontal="right" vertical="center" shrinkToFit="1"/>
    </xf>
    <xf numFmtId="164" fontId="6" fillId="0" borderId="2" xfId="1" applyFont="1" applyBorder="1" applyAlignment="1">
      <alignment horizontal="right" vertical="center" shrinkToFit="1"/>
    </xf>
    <xf numFmtId="14" fontId="6" fillId="0" borderId="11" xfId="0" applyNumberFormat="1" applyFont="1" applyBorder="1" applyAlignment="1">
      <alignment vertical="center" shrinkToFit="1"/>
    </xf>
    <xf numFmtId="0" fontId="12" fillId="0" borderId="11" xfId="0" applyFont="1" applyBorder="1" applyAlignment="1">
      <alignment vertical="center" wrapText="1"/>
    </xf>
    <xf numFmtId="164" fontId="37" fillId="0" borderId="12" xfId="1" applyFont="1" applyBorder="1" applyAlignment="1">
      <alignment horizontal="right" vertical="center" shrinkToFit="1"/>
    </xf>
    <xf numFmtId="164" fontId="37" fillId="3" borderId="16" xfId="1" applyFont="1" applyFill="1" applyBorder="1" applyAlignment="1">
      <alignment horizontal="right" vertical="center" shrinkToFit="1"/>
    </xf>
    <xf numFmtId="164" fontId="37" fillId="0" borderId="12" xfId="1" applyFont="1" applyFill="1" applyBorder="1" applyAlignment="1">
      <alignment horizontal="right" vertical="center" shrinkToFit="1"/>
    </xf>
    <xf numFmtId="164" fontId="12" fillId="0" borderId="5" xfId="1" applyFont="1" applyBorder="1" applyAlignment="1">
      <alignment horizontal="right" vertical="center" shrinkToFit="1"/>
    </xf>
    <xf numFmtId="164" fontId="30" fillId="2" borderId="1" xfId="1" applyFont="1" applyFill="1" applyBorder="1" applyAlignment="1">
      <alignment horizontal="right" vertical="center" shrinkToFit="1"/>
    </xf>
    <xf numFmtId="164" fontId="6" fillId="0" borderId="5" xfId="1" applyFont="1" applyBorder="1" applyAlignment="1">
      <alignment horizontal="right" vertical="center" shrinkToFit="1"/>
    </xf>
    <xf numFmtId="164" fontId="30" fillId="0" borderId="8" xfId="1" applyFont="1" applyBorder="1" applyAlignment="1">
      <alignment horizontal="right" vertical="center" shrinkToFit="1"/>
    </xf>
    <xf numFmtId="164" fontId="30" fillId="4" borderId="15" xfId="1" applyFont="1" applyFill="1" applyBorder="1" applyAlignment="1">
      <alignment horizontal="right" vertical="center" shrinkToFit="1"/>
    </xf>
    <xf numFmtId="14" fontId="6" fillId="0" borderId="17" xfId="0" applyNumberFormat="1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wrapText="1"/>
    </xf>
    <xf numFmtId="164" fontId="39" fillId="0" borderId="0" xfId="1" applyFont="1" applyAlignment="1">
      <alignment vertical="center"/>
    </xf>
    <xf numFmtId="164" fontId="44" fillId="0" borderId="0" xfId="0" applyNumberFormat="1" applyFont="1" applyAlignment="1">
      <alignment vertical="center"/>
    </xf>
    <xf numFmtId="0" fontId="6" fillId="0" borderId="12" xfId="0" applyFont="1" applyBorder="1" applyAlignment="1">
      <alignment horizontal="left" vertical="center" wrapText="1"/>
    </xf>
    <xf numFmtId="0" fontId="41" fillId="0" borderId="1" xfId="0" applyFont="1" applyBorder="1" applyAlignment="1">
      <alignment vertical="center"/>
    </xf>
    <xf numFmtId="165" fontId="6" fillId="0" borderId="1" xfId="0" applyNumberFormat="1" applyFont="1" applyBorder="1" applyAlignment="1">
      <alignment horizontal="center" vertical="center" shrinkToFit="1"/>
    </xf>
    <xf numFmtId="165" fontId="6" fillId="3" borderId="16" xfId="0" applyNumberFormat="1" applyFont="1" applyFill="1" applyBorder="1" applyAlignment="1">
      <alignment vertical="center" shrinkToFit="1"/>
    </xf>
    <xf numFmtId="0" fontId="6" fillId="0" borderId="19" xfId="0" applyFont="1" applyBorder="1" applyAlignment="1">
      <alignment vertical="center" wrapText="1"/>
    </xf>
    <xf numFmtId="0" fontId="22" fillId="0" borderId="19" xfId="0" applyFont="1" applyBorder="1"/>
    <xf numFmtId="0" fontId="47" fillId="0" borderId="19" xfId="0" applyFont="1" applyBorder="1" applyAlignment="1">
      <alignment vertical="center" wrapText="1"/>
    </xf>
    <xf numFmtId="0" fontId="6" fillId="0" borderId="19" xfId="0" applyFont="1" applyBorder="1" applyAlignment="1">
      <alignment horizontal="right" vertical="center" wrapText="1"/>
    </xf>
    <xf numFmtId="0" fontId="12" fillId="0" borderId="19" xfId="0" applyFont="1" applyBorder="1" applyAlignment="1">
      <alignment horizontal="right" vertical="center" wrapText="1"/>
    </xf>
    <xf numFmtId="164" fontId="6" fillId="0" borderId="19" xfId="1" applyFont="1" applyBorder="1" applyAlignment="1">
      <alignment horizontal="right" vertical="center" wrapText="1"/>
    </xf>
    <xf numFmtId="164" fontId="23" fillId="0" borderId="0" xfId="1" applyFont="1"/>
    <xf numFmtId="164" fontId="22" fillId="0" borderId="0" xfId="1" applyFont="1"/>
    <xf numFmtId="164" fontId="48" fillId="0" borderId="0" xfId="1" applyFont="1" applyBorder="1" applyAlignment="1">
      <alignment vertical="center"/>
    </xf>
    <xf numFmtId="14" fontId="49" fillId="0" borderId="1" xfId="0" applyNumberFormat="1" applyFont="1" applyBorder="1" applyAlignment="1">
      <alignment horizontal="center" vertical="center" shrinkToFit="1"/>
    </xf>
    <xf numFmtId="0" fontId="49" fillId="0" borderId="1" xfId="0" applyFont="1" applyBorder="1" applyAlignment="1">
      <alignment horizontal="center" vertical="center" wrapText="1"/>
    </xf>
    <xf numFmtId="0" fontId="49" fillId="0" borderId="1" xfId="0" applyFont="1" applyBorder="1" applyAlignment="1">
      <alignment vertical="center" shrinkToFit="1"/>
    </xf>
    <xf numFmtId="0" fontId="49" fillId="0" borderId="1" xfId="0" applyFont="1" applyBorder="1" applyAlignment="1">
      <alignment vertical="center" wrapText="1"/>
    </xf>
    <xf numFmtId="14" fontId="49" fillId="0" borderId="11" xfId="0" applyNumberFormat="1" applyFont="1" applyBorder="1" applyAlignment="1">
      <alignment horizontal="center" vertical="center" shrinkToFit="1"/>
    </xf>
    <xf numFmtId="0" fontId="49" fillId="0" borderId="11" xfId="0" applyFont="1" applyBorder="1" applyAlignment="1">
      <alignment horizontal="center" vertical="center" wrapText="1"/>
    </xf>
    <xf numFmtId="164" fontId="49" fillId="0" borderId="1" xfId="1" applyFont="1" applyBorder="1" applyAlignment="1">
      <alignment horizontal="right" vertical="center" shrinkToFit="1"/>
    </xf>
    <xf numFmtId="164" fontId="50" fillId="0" borderId="1" xfId="1" applyFont="1" applyBorder="1" applyAlignment="1">
      <alignment horizontal="right" vertical="center" shrinkToFit="1"/>
    </xf>
    <xf numFmtId="164" fontId="51" fillId="0" borderId="1" xfId="1" applyFont="1" applyBorder="1" applyAlignment="1">
      <alignment horizontal="right" vertical="center" shrinkToFit="1"/>
    </xf>
    <xf numFmtId="164" fontId="50" fillId="0" borderId="1" xfId="1" applyFont="1" applyFill="1" applyBorder="1" applyAlignment="1">
      <alignment horizontal="right" vertical="center" shrinkToFit="1"/>
    </xf>
    <xf numFmtId="164" fontId="51" fillId="0" borderId="8" xfId="1" applyFont="1" applyBorder="1" applyAlignment="1">
      <alignment horizontal="right" vertical="center" shrinkToFit="1"/>
    </xf>
    <xf numFmtId="0" fontId="52" fillId="0" borderId="3" xfId="0" applyFont="1" applyBorder="1" applyAlignment="1">
      <alignment vertical="center"/>
    </xf>
    <xf numFmtId="164" fontId="52" fillId="0" borderId="0" xfId="0" applyNumberFormat="1" applyFont="1"/>
    <xf numFmtId="164" fontId="52" fillId="0" borderId="0" xfId="1" applyFont="1" applyAlignment="1"/>
    <xf numFmtId="164" fontId="53" fillId="0" borderId="0" xfId="0" applyNumberFormat="1" applyFont="1"/>
    <xf numFmtId="164" fontId="52" fillId="0" borderId="0" xfId="0" applyNumberFormat="1" applyFont="1" applyAlignment="1">
      <alignment vertical="center"/>
    </xf>
    <xf numFmtId="0" fontId="52" fillId="0" borderId="0" xfId="0" applyFont="1" applyAlignment="1">
      <alignment vertical="center"/>
    </xf>
    <xf numFmtId="164" fontId="49" fillId="0" borderId="11" xfId="1" applyFont="1" applyFill="1" applyBorder="1" applyAlignment="1">
      <alignment horizontal="right" vertical="center" shrinkToFit="1"/>
    </xf>
    <xf numFmtId="164" fontId="51" fillId="0" borderId="11" xfId="1" applyFont="1" applyBorder="1" applyAlignment="1">
      <alignment horizontal="right" vertical="center" shrinkToFit="1"/>
    </xf>
    <xf numFmtId="164" fontId="49" fillId="0" borderId="2" xfId="1" applyFont="1" applyFill="1" applyBorder="1" applyAlignment="1">
      <alignment horizontal="right" vertical="center" shrinkToFit="1"/>
    </xf>
    <xf numFmtId="164" fontId="51" fillId="0" borderId="11" xfId="1" applyFont="1" applyFill="1" applyBorder="1" applyAlignment="1">
      <alignment horizontal="right" vertical="center" shrinkToFit="1"/>
    </xf>
    <xf numFmtId="164" fontId="52" fillId="0" borderId="0" xfId="1" applyFont="1" applyAlignment="1">
      <alignment vertical="center"/>
    </xf>
    <xf numFmtId="164" fontId="53" fillId="0" borderId="0" xfId="0" applyNumberFormat="1" applyFont="1" applyAlignment="1">
      <alignment vertical="center"/>
    </xf>
    <xf numFmtId="0" fontId="49" fillId="0" borderId="1" xfId="0" applyFont="1" applyBorder="1" applyAlignment="1">
      <alignment horizontal="center" vertical="center" shrinkToFit="1"/>
    </xf>
    <xf numFmtId="0" fontId="49" fillId="0" borderId="11" xfId="0" applyFont="1" applyBorder="1" applyAlignment="1">
      <alignment vertical="center" wrapText="1" shrinkToFit="1"/>
    </xf>
    <xf numFmtId="0" fontId="49" fillId="0" borderId="11" xfId="0" applyFont="1" applyBorder="1" applyAlignment="1">
      <alignment vertical="center" wrapText="1"/>
    </xf>
    <xf numFmtId="0" fontId="52" fillId="0" borderId="3" xfId="0" applyFont="1" applyBorder="1"/>
    <xf numFmtId="0" fontId="52" fillId="0" borderId="0" xfId="0" applyFont="1"/>
    <xf numFmtId="165" fontId="6" fillId="0" borderId="12" xfId="0" applyNumberFormat="1" applyFont="1" applyBorder="1" applyAlignment="1">
      <alignment horizontal="center" vertical="center" shrinkToFit="1"/>
    </xf>
    <xf numFmtId="165" fontId="49" fillId="0" borderId="1" xfId="0" applyNumberFormat="1" applyFont="1" applyBorder="1" applyAlignment="1">
      <alignment horizontal="center" vertical="center" shrinkToFit="1"/>
    </xf>
    <xf numFmtId="0" fontId="49" fillId="0" borderId="1" xfId="0" applyFont="1" applyBorder="1" applyAlignment="1">
      <alignment vertical="center" wrapText="1" shrinkToFit="1"/>
    </xf>
    <xf numFmtId="0" fontId="49" fillId="0" borderId="11" xfId="0" applyFont="1" applyBorder="1" applyAlignment="1">
      <alignment shrinkToFit="1"/>
    </xf>
    <xf numFmtId="0" fontId="54" fillId="0" borderId="0" xfId="0" applyFont="1"/>
    <xf numFmtId="14" fontId="35" fillId="2" borderId="17" xfId="0" applyNumberFormat="1" applyFont="1" applyFill="1" applyBorder="1" applyAlignment="1">
      <alignment vertical="center" shrinkToFit="1"/>
    </xf>
    <xf numFmtId="0" fontId="35" fillId="2" borderId="17" xfId="0" applyFont="1" applyFill="1" applyBorder="1" applyAlignment="1">
      <alignment vertical="center" wrapText="1"/>
    </xf>
    <xf numFmtId="0" fontId="35" fillId="2" borderId="17" xfId="0" applyFont="1" applyFill="1" applyBorder="1" applyAlignment="1">
      <alignment shrinkToFit="1"/>
    </xf>
    <xf numFmtId="0" fontId="36" fillId="2" borderId="17" xfId="0" applyFont="1" applyFill="1" applyBorder="1" applyAlignment="1">
      <alignment vertical="center" wrapText="1"/>
    </xf>
    <xf numFmtId="164" fontId="36" fillId="2" borderId="17" xfId="1" applyFont="1" applyFill="1" applyBorder="1" applyAlignment="1">
      <alignment horizontal="right" vertical="center" shrinkToFit="1"/>
    </xf>
    <xf numFmtId="164" fontId="37" fillId="2" borderId="17" xfId="1" applyFont="1" applyFill="1" applyBorder="1" applyAlignment="1">
      <alignment horizontal="right" vertical="center" shrinkToFit="1"/>
    </xf>
    <xf numFmtId="164" fontId="12" fillId="2" borderId="17" xfId="1" applyFont="1" applyFill="1" applyBorder="1" applyAlignment="1">
      <alignment horizontal="right" vertical="center" shrinkToFit="1"/>
    </xf>
    <xf numFmtId="0" fontId="37" fillId="0" borderId="1" xfId="0" applyFont="1" applyBorder="1" applyAlignment="1">
      <alignment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14" fontId="30" fillId="2" borderId="1" xfId="0" applyNumberFormat="1" applyFont="1" applyFill="1" applyBorder="1" applyAlignment="1">
      <alignment horizontal="center" vertical="center" shrinkToFi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vertical="center" wrapText="1" shrinkToFit="1"/>
    </xf>
    <xf numFmtId="0" fontId="30" fillId="2" borderId="1" xfId="0" applyFont="1" applyFill="1" applyBorder="1" applyAlignment="1">
      <alignment vertical="center" wrapText="1"/>
    </xf>
    <xf numFmtId="0" fontId="55" fillId="0" borderId="1" xfId="3" applyFont="1" applyBorder="1" applyAlignment="1">
      <alignment horizontal="left" vertical="center" wrapText="1" shrinkToFit="1"/>
    </xf>
    <xf numFmtId="0" fontId="6" fillId="0" borderId="1" xfId="3" applyFont="1" applyBorder="1" applyAlignment="1">
      <alignment horizontal="left" vertical="center" wrapText="1"/>
    </xf>
    <xf numFmtId="0" fontId="55" fillId="0" borderId="1" xfId="0" applyFont="1" applyBorder="1" applyAlignment="1">
      <alignment vertical="center" wrapText="1"/>
    </xf>
    <xf numFmtId="14" fontId="56" fillId="0" borderId="17" xfId="3" applyNumberFormat="1" applyFont="1" applyBorder="1" applyAlignment="1">
      <alignment horizontal="center" vertical="center" shrinkToFit="1"/>
    </xf>
    <xf numFmtId="0" fontId="57" fillId="0" borderId="17" xfId="3" applyFont="1" applyBorder="1" applyAlignment="1">
      <alignment horizontal="center" vertical="center" shrinkToFit="1"/>
    </xf>
    <xf numFmtId="0" fontId="56" fillId="0" borderId="17" xfId="3" applyFont="1" applyBorder="1" applyAlignment="1">
      <alignment horizontal="left" vertical="center" wrapText="1" shrinkToFit="1"/>
    </xf>
    <xf numFmtId="0" fontId="57" fillId="0" borderId="1" xfId="3" applyFont="1" applyBorder="1" applyAlignment="1">
      <alignment horizontal="center" vertical="center" shrinkToFit="1"/>
    </xf>
    <xf numFmtId="0" fontId="56" fillId="0" borderId="1" xfId="3" applyFont="1" applyBorder="1" applyAlignment="1">
      <alignment horizontal="left" vertical="center" wrapText="1"/>
    </xf>
    <xf numFmtId="0" fontId="57" fillId="0" borderId="1" xfId="3" applyFont="1" applyBorder="1" applyAlignment="1">
      <alignment horizontal="left" vertical="center" wrapText="1" shrinkToFit="1"/>
    </xf>
    <xf numFmtId="0" fontId="56" fillId="0" borderId="1" xfId="3" applyFont="1" applyBorder="1" applyAlignment="1">
      <alignment horizontal="left" vertical="center" wrapText="1" shrinkToFit="1"/>
    </xf>
    <xf numFmtId="164" fontId="57" fillId="0" borderId="1" xfId="2" applyFont="1" applyFill="1" applyBorder="1" applyAlignment="1">
      <alignment horizontal="center" vertical="center" shrinkToFit="1"/>
    </xf>
    <xf numFmtId="14" fontId="56" fillId="0" borderId="1" xfId="3" applyNumberFormat="1" applyFont="1" applyBorder="1" applyAlignment="1">
      <alignment horizontal="center" vertical="center" shrinkToFit="1"/>
    </xf>
    <xf numFmtId="0" fontId="56" fillId="0" borderId="1" xfId="3" applyFont="1" applyBorder="1" applyAlignment="1">
      <alignment horizontal="center" vertical="center" wrapText="1"/>
    </xf>
    <xf numFmtId="0" fontId="57" fillId="0" borderId="1" xfId="3" applyFont="1" applyBorder="1" applyAlignment="1">
      <alignment horizontal="center" vertical="center" wrapText="1"/>
    </xf>
    <xf numFmtId="0" fontId="12" fillId="3" borderId="16" xfId="0" applyFont="1" applyFill="1" applyBorder="1" applyAlignment="1">
      <alignment vertical="center" wrapText="1"/>
    </xf>
    <xf numFmtId="0" fontId="49" fillId="0" borderId="1" xfId="0" applyFont="1" applyBorder="1" applyAlignment="1">
      <alignment horizontal="center" vertical="center" wrapText="1" shrinkToFit="1"/>
    </xf>
    <xf numFmtId="0" fontId="50" fillId="0" borderId="1" xfId="0" applyFont="1" applyBorder="1" applyAlignment="1">
      <alignment horizontal="center" vertical="center" wrapText="1"/>
    </xf>
    <xf numFmtId="0" fontId="50" fillId="0" borderId="1" xfId="0" applyFont="1" applyBorder="1" applyAlignment="1">
      <alignment vertical="center" wrapText="1" shrinkToFit="1"/>
    </xf>
    <xf numFmtId="164" fontId="2" fillId="0" borderId="1" xfId="1" applyFont="1" applyFill="1" applyBorder="1" applyAlignment="1">
      <alignment horizontal="right" vertical="center" shrinkToFit="1"/>
    </xf>
    <xf numFmtId="164" fontId="12" fillId="0" borderId="1" xfId="1" applyFont="1" applyFill="1" applyBorder="1" applyAlignment="1">
      <alignment horizontal="right" vertical="center" shrinkToFit="1"/>
    </xf>
    <xf numFmtId="164" fontId="49" fillId="0" borderId="1" xfId="1" applyFont="1" applyFill="1" applyBorder="1" applyAlignment="1">
      <alignment horizontal="right" vertical="center" shrinkToFit="1"/>
    </xf>
    <xf numFmtId="164" fontId="11" fillId="0" borderId="1" xfId="1" applyFont="1" applyFill="1" applyBorder="1" applyAlignment="1">
      <alignment horizontal="right" vertical="center" shrinkToFit="1"/>
    </xf>
    <xf numFmtId="43" fontId="0" fillId="0" borderId="0" xfId="0" applyNumberFormat="1"/>
    <xf numFmtId="164" fontId="59" fillId="0" borderId="1" xfId="1" applyFont="1" applyFill="1" applyBorder="1" applyAlignment="1">
      <alignment horizontal="right" vertical="center" shrinkToFit="1"/>
    </xf>
    <xf numFmtId="164" fontId="6" fillId="0" borderId="12" xfId="1" applyFont="1" applyFill="1" applyBorder="1" applyAlignment="1">
      <alignment horizontal="right" vertical="center" shrinkToFit="1"/>
    </xf>
    <xf numFmtId="164" fontId="2" fillId="0" borderId="17" xfId="2" applyFont="1" applyFill="1" applyBorder="1" applyAlignment="1">
      <alignment horizontal="center" vertical="center" shrinkToFit="1"/>
    </xf>
    <xf numFmtId="164" fontId="2" fillId="0" borderId="17" xfId="1" applyFont="1" applyFill="1" applyBorder="1" applyAlignment="1">
      <alignment horizontal="center" vertical="center" wrapText="1"/>
    </xf>
    <xf numFmtId="164" fontId="60" fillId="0" borderId="1" xfId="1" applyFont="1" applyBorder="1" applyAlignment="1">
      <alignment horizontal="right" vertical="center" shrinkToFit="1"/>
    </xf>
    <xf numFmtId="0" fontId="61" fillId="0" borderId="0" xfId="0" applyFont="1"/>
    <xf numFmtId="164" fontId="61" fillId="0" borderId="0" xfId="1" applyFont="1"/>
    <xf numFmtId="0" fontId="62" fillId="0" borderId="0" xfId="0" applyFont="1"/>
    <xf numFmtId="164" fontId="62" fillId="0" borderId="0" xfId="1" applyFont="1"/>
    <xf numFmtId="0" fontId="63" fillId="0" borderId="0" xfId="0" applyFont="1"/>
    <xf numFmtId="164" fontId="63" fillId="0" borderId="0" xfId="1" applyFont="1"/>
    <xf numFmtId="164" fontId="63" fillId="0" borderId="0" xfId="0" applyNumberFormat="1" applyFont="1"/>
    <xf numFmtId="0" fontId="64" fillId="0" borderId="0" xfId="0" applyFont="1"/>
    <xf numFmtId="164" fontId="64" fillId="0" borderId="0" xfId="1" applyFont="1" applyAlignment="1"/>
    <xf numFmtId="164" fontId="64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2" fillId="0" borderId="1" xfId="3" applyFont="1" applyBorder="1" applyAlignment="1">
      <alignment horizontal="left" vertical="center" wrapText="1" shrinkToFit="1"/>
    </xf>
    <xf numFmtId="0" fontId="6" fillId="0" borderId="1" xfId="3" applyFont="1" applyBorder="1" applyAlignment="1">
      <alignment horizontal="left" vertical="center" wrapText="1" shrinkToFit="1"/>
    </xf>
    <xf numFmtId="0" fontId="60" fillId="0" borderId="1" xfId="3" applyFont="1" applyBorder="1" applyAlignment="1">
      <alignment horizontal="left" vertical="center" wrapText="1" shrinkToFit="1"/>
    </xf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164" fontId="3" fillId="0" borderId="0" xfId="1" applyFont="1" applyBorder="1" applyAlignment="1">
      <alignment vertical="center" wrapText="1"/>
    </xf>
    <xf numFmtId="43" fontId="3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 wrapText="1"/>
    </xf>
    <xf numFmtId="164" fontId="2" fillId="0" borderId="0" xfId="1" applyFont="1" applyBorder="1"/>
    <xf numFmtId="164" fontId="3" fillId="0" borderId="0" xfId="1" applyFont="1" applyBorder="1"/>
    <xf numFmtId="14" fontId="65" fillId="0" borderId="0" xfId="0" applyNumberFormat="1" applyFont="1" applyAlignment="1">
      <alignment vertical="center" shrinkToFit="1"/>
    </xf>
    <xf numFmtId="0" fontId="66" fillId="0" borderId="0" xfId="0" applyFont="1" applyAlignment="1">
      <alignment vertical="center"/>
    </xf>
    <xf numFmtId="0" fontId="37" fillId="0" borderId="1" xfId="0" applyFont="1" applyBorder="1" applyAlignment="1">
      <alignment horizontal="left" vertical="center" wrapText="1" shrinkToFit="1"/>
    </xf>
    <xf numFmtId="0" fontId="6" fillId="0" borderId="1" xfId="0" applyFont="1" applyBorder="1" applyAlignment="1">
      <alignment horizontal="left" vertical="center" wrapText="1" shrinkToFit="1"/>
    </xf>
    <xf numFmtId="0" fontId="35" fillId="3" borderId="16" xfId="0" applyFont="1" applyFill="1" applyBorder="1" applyAlignment="1">
      <alignment horizontal="left" shrinkToFit="1"/>
    </xf>
    <xf numFmtId="0" fontId="35" fillId="0" borderId="1" xfId="0" applyFont="1" applyBorder="1" applyAlignment="1">
      <alignment horizontal="left" wrapText="1"/>
    </xf>
    <xf numFmtId="0" fontId="35" fillId="0" borderId="1" xfId="0" applyFont="1" applyBorder="1" applyAlignment="1">
      <alignment horizontal="left" vertical="center" shrinkToFit="1"/>
    </xf>
    <xf numFmtId="0" fontId="35" fillId="0" borderId="17" xfId="0" applyFont="1" applyBorder="1" applyAlignment="1">
      <alignment vertical="center" wrapText="1"/>
    </xf>
    <xf numFmtId="0" fontId="35" fillId="0" borderId="17" xfId="0" applyFont="1" applyBorder="1" applyAlignment="1">
      <alignment horizontal="left" shrinkToFit="1"/>
    </xf>
    <xf numFmtId="0" fontId="6" fillId="3" borderId="16" xfId="0" applyFont="1" applyFill="1" applyBorder="1" applyAlignment="1">
      <alignment horizontal="left" shrinkToFit="1"/>
    </xf>
    <xf numFmtId="164" fontId="39" fillId="0" borderId="0" xfId="1" applyFont="1" applyFill="1" applyAlignment="1"/>
    <xf numFmtId="14" fontId="67" fillId="0" borderId="1" xfId="3" applyNumberFormat="1" applyFont="1" applyBorder="1" applyAlignment="1">
      <alignment horizontal="center" vertical="center" shrinkToFit="1"/>
    </xf>
    <xf numFmtId="14" fontId="67" fillId="0" borderId="17" xfId="3" applyNumberFormat="1" applyFont="1" applyBorder="1" applyAlignment="1">
      <alignment horizontal="center" vertical="center" shrinkToFit="1"/>
    </xf>
    <xf numFmtId="0" fontId="68" fillId="0" borderId="17" xfId="3" applyFont="1" applyBorder="1" applyAlignment="1">
      <alignment horizontal="center" vertical="center" shrinkToFit="1"/>
    </xf>
    <xf numFmtId="0" fontId="67" fillId="0" borderId="17" xfId="3" applyFont="1" applyBorder="1" applyAlignment="1">
      <alignment horizontal="left" vertical="center" wrapText="1" shrinkToFit="1"/>
    </xf>
    <xf numFmtId="0" fontId="68" fillId="0" borderId="1" xfId="3" applyFont="1" applyBorder="1" applyAlignment="1">
      <alignment horizontal="center" vertical="center" shrinkToFit="1"/>
    </xf>
    <xf numFmtId="0" fontId="67" fillId="0" borderId="1" xfId="3" applyFont="1" applyBorder="1" applyAlignment="1">
      <alignment horizontal="left" vertical="center" wrapText="1"/>
    </xf>
    <xf numFmtId="164" fontId="68" fillId="0" borderId="1" xfId="2" applyFont="1" applyFill="1" applyBorder="1" applyAlignment="1">
      <alignment horizontal="center" vertical="center" shrinkToFit="1"/>
    </xf>
    <xf numFmtId="0" fontId="68" fillId="0" borderId="1" xfId="3" applyFont="1" applyBorder="1" applyAlignment="1">
      <alignment horizontal="left" vertical="center" wrapText="1" shrinkToFit="1"/>
    </xf>
    <xf numFmtId="0" fontId="67" fillId="0" borderId="1" xfId="3" applyFont="1" applyBorder="1" applyAlignment="1">
      <alignment horizontal="left" vertical="center" wrapText="1" shrinkToFit="1"/>
    </xf>
    <xf numFmtId="164" fontId="69" fillId="0" borderId="0" xfId="1" applyFont="1" applyBorder="1" applyAlignment="1">
      <alignment vertical="center"/>
    </xf>
    <xf numFmtId="0" fontId="2" fillId="0" borderId="11" xfId="0" applyFont="1" applyBorder="1" applyAlignment="1">
      <alignment horizontal="center" vertical="center" wrapText="1"/>
    </xf>
    <xf numFmtId="14" fontId="57" fillId="0" borderId="1" xfId="3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wrapText="1" shrinkToFit="1"/>
    </xf>
    <xf numFmtId="164" fontId="2" fillId="0" borderId="11" xfId="1" applyFont="1" applyFill="1" applyBorder="1" applyAlignment="1">
      <alignment horizontal="right" vertical="center" shrinkToFit="1"/>
    </xf>
    <xf numFmtId="0" fontId="2" fillId="0" borderId="12" xfId="0" applyFont="1" applyBorder="1" applyAlignment="1">
      <alignment horizontal="center" vertical="center" wrapText="1" shrinkToFit="1"/>
    </xf>
    <xf numFmtId="0" fontId="6" fillId="0" borderId="12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wrapText="1"/>
    </xf>
    <xf numFmtId="0" fontId="6" fillId="3" borderId="16" xfId="0" applyFont="1" applyFill="1" applyBorder="1" applyAlignment="1">
      <alignment horizontal="center" shrinkToFit="1"/>
    </xf>
    <xf numFmtId="0" fontId="6" fillId="0" borderId="11" xfId="0" applyFont="1" applyBorder="1" applyAlignment="1">
      <alignment horizontal="center" shrinkToFit="1"/>
    </xf>
    <xf numFmtId="0" fontId="6" fillId="0" borderId="11" xfId="0" applyFont="1" applyBorder="1" applyAlignment="1">
      <alignment horizontal="center" vertical="center" wrapText="1" shrinkToFit="1"/>
    </xf>
    <xf numFmtId="0" fontId="49" fillId="0" borderId="11" xfId="0" applyFont="1" applyBorder="1" applyAlignment="1">
      <alignment horizontal="center" vertical="center" wrapText="1" shrinkToFi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49" fillId="0" borderId="1" xfId="0" applyFont="1" applyBorder="1" applyAlignment="1">
      <alignment horizontal="left" vertical="center" wrapText="1" shrinkToFit="1"/>
    </xf>
    <xf numFmtId="0" fontId="2" fillId="0" borderId="1" xfId="3" applyFont="1" applyBorder="1" applyAlignment="1">
      <alignment horizontal="left" vertical="center" wrapText="1"/>
    </xf>
    <xf numFmtId="0" fontId="60" fillId="0" borderId="1" xfId="3" applyFont="1" applyBorder="1" applyAlignment="1">
      <alignment horizontal="left" vertical="center" wrapText="1"/>
    </xf>
    <xf numFmtId="164" fontId="70" fillId="3" borderId="16" xfId="1" applyFont="1" applyFill="1" applyBorder="1" applyAlignment="1">
      <alignment horizontal="right" vertical="center" wrapText="1" shrinkToFit="1"/>
    </xf>
    <xf numFmtId="164" fontId="71" fillId="3" borderId="16" xfId="1" applyFont="1" applyFill="1" applyBorder="1" applyAlignment="1">
      <alignment horizontal="right" vertical="center" wrapText="1" shrinkToFit="1"/>
    </xf>
    <xf numFmtId="164" fontId="72" fillId="3" borderId="16" xfId="1" applyFont="1" applyFill="1" applyBorder="1" applyAlignment="1">
      <alignment horizontal="right" wrapText="1" shrinkToFit="1"/>
    </xf>
    <xf numFmtId="164" fontId="6" fillId="0" borderId="16" xfId="1" applyFont="1" applyFill="1" applyBorder="1" applyAlignment="1">
      <alignment horizontal="right" vertical="center" shrinkToFit="1"/>
    </xf>
    <xf numFmtId="0" fontId="73" fillId="0" borderId="1" xfId="0" applyFont="1" applyBorder="1" applyAlignment="1">
      <alignment horizontal="center" vertical="center" wrapText="1"/>
    </xf>
    <xf numFmtId="0" fontId="73" fillId="0" borderId="1" xfId="0" applyFont="1" applyBorder="1" applyAlignment="1">
      <alignment vertical="center" shrinkToFit="1"/>
    </xf>
    <xf numFmtId="0" fontId="73" fillId="0" borderId="1" xfId="0" applyFont="1" applyBorder="1" applyAlignment="1">
      <alignment vertical="center" wrapText="1"/>
    </xf>
    <xf numFmtId="164" fontId="74" fillId="0" borderId="1" xfId="1" applyFont="1" applyBorder="1" applyAlignment="1">
      <alignment horizontal="right" vertical="center" shrinkToFit="1"/>
    </xf>
    <xf numFmtId="164" fontId="73" fillId="0" borderId="1" xfId="1" applyFont="1" applyBorder="1" applyAlignment="1">
      <alignment horizontal="right" vertical="center" shrinkToFit="1"/>
    </xf>
    <xf numFmtId="164" fontId="75" fillId="0" borderId="1" xfId="1" applyFont="1" applyBorder="1" applyAlignment="1">
      <alignment horizontal="right" vertical="center" shrinkToFit="1"/>
    </xf>
    <xf numFmtId="164" fontId="6" fillId="0" borderId="1" xfId="1" applyFont="1" applyBorder="1" applyAlignment="1">
      <alignment horizontal="right" vertical="center" wrapText="1" shrinkToFit="1"/>
    </xf>
    <xf numFmtId="164" fontId="29" fillId="3" borderId="16" xfId="1" applyFont="1" applyFill="1" applyBorder="1" applyAlignment="1">
      <alignment horizontal="right" wrapText="1" shrinkToFit="1"/>
    </xf>
    <xf numFmtId="164" fontId="67" fillId="0" borderId="1" xfId="1" applyFont="1" applyBorder="1" applyAlignment="1">
      <alignment horizontal="right" vertical="center" shrinkToFit="1"/>
    </xf>
    <xf numFmtId="164" fontId="67" fillId="0" borderId="1" xfId="1" applyFont="1" applyBorder="1" applyAlignment="1">
      <alignment horizontal="right" vertical="center" wrapText="1" shrinkToFit="1"/>
    </xf>
    <xf numFmtId="164" fontId="67" fillId="0" borderId="1" xfId="1" applyFont="1" applyBorder="1" applyAlignment="1">
      <alignment horizontal="right" wrapText="1" shrinkToFit="1"/>
    </xf>
    <xf numFmtId="0" fontId="76" fillId="3" borderId="16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4" fillId="0" borderId="0" xfId="0" applyFont="1" applyAlignment="1">
      <alignment vertical="center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14" fontId="2" fillId="0" borderId="25" xfId="0" applyNumberFormat="1" applyFont="1" applyBorder="1" applyAlignment="1">
      <alignment horizontal="center" vertical="center" shrinkToFit="1"/>
    </xf>
    <xf numFmtId="164" fontId="3" fillId="0" borderId="26" xfId="1" applyFont="1" applyBorder="1" applyAlignment="1">
      <alignment horizontal="right" vertical="center" shrinkToFit="1"/>
    </xf>
    <xf numFmtId="164" fontId="2" fillId="0" borderId="30" xfId="1" applyFont="1" applyBorder="1" applyAlignment="1">
      <alignment horizontal="right" vertical="center" shrinkToFit="1"/>
    </xf>
    <xf numFmtId="14" fontId="2" fillId="0" borderId="25" xfId="0" applyNumberFormat="1" applyFont="1" applyBorder="1" applyAlignment="1">
      <alignment horizontal="center" vertical="center" wrapText="1"/>
    </xf>
    <xf numFmtId="14" fontId="2" fillId="0" borderId="31" xfId="0" applyNumberFormat="1" applyFont="1" applyBorder="1" applyAlignment="1">
      <alignment horizontal="center" vertical="center" shrinkToFit="1"/>
    </xf>
    <xf numFmtId="14" fontId="2" fillId="3" borderId="32" xfId="0" applyNumberFormat="1" applyFont="1" applyFill="1" applyBorder="1" applyAlignment="1">
      <alignment vertical="center" shrinkToFit="1"/>
    </xf>
    <xf numFmtId="164" fontId="3" fillId="3" borderId="33" xfId="1" applyFont="1" applyFill="1" applyBorder="1" applyAlignment="1">
      <alignment horizontal="right" vertical="center" shrinkToFit="1"/>
    </xf>
    <xf numFmtId="14" fontId="6" fillId="0" borderId="31" xfId="0" applyNumberFormat="1" applyFont="1" applyBorder="1" applyAlignment="1">
      <alignment horizontal="center" vertical="center" shrinkToFit="1"/>
    </xf>
    <xf numFmtId="164" fontId="3" fillId="0" borderId="30" xfId="1" applyFont="1" applyBorder="1" applyAlignment="1">
      <alignment horizontal="right" vertical="center" shrinkToFit="1"/>
    </xf>
    <xf numFmtId="14" fontId="6" fillId="0" borderId="25" xfId="0" applyNumberFormat="1" applyFont="1" applyBorder="1" applyAlignment="1">
      <alignment horizontal="center" vertical="center" wrapText="1"/>
    </xf>
    <xf numFmtId="164" fontId="37" fillId="0" borderId="26" xfId="1" applyFont="1" applyBorder="1" applyAlignment="1">
      <alignment horizontal="right" vertical="center" shrinkToFit="1"/>
    </xf>
    <xf numFmtId="14" fontId="6" fillId="0" borderId="25" xfId="0" applyNumberFormat="1" applyFont="1" applyBorder="1" applyAlignment="1">
      <alignment horizontal="center" vertical="center" shrinkToFit="1"/>
    </xf>
    <xf numFmtId="164" fontId="35" fillId="0" borderId="26" xfId="1" applyFont="1" applyBorder="1" applyAlignment="1">
      <alignment horizontal="right" vertical="center" shrinkToFit="1"/>
    </xf>
    <xf numFmtId="164" fontId="35" fillId="0" borderId="30" xfId="1" applyFont="1" applyBorder="1" applyAlignment="1">
      <alignment horizontal="right" vertical="center" shrinkToFit="1"/>
    </xf>
    <xf numFmtId="164" fontId="36" fillId="0" borderId="26" xfId="1" applyFont="1" applyBorder="1" applyAlignment="1">
      <alignment horizontal="right" vertical="center" shrinkToFit="1"/>
    </xf>
    <xf numFmtId="14" fontId="6" fillId="3" borderId="32" xfId="0" applyNumberFormat="1" applyFont="1" applyFill="1" applyBorder="1" applyAlignment="1">
      <alignment vertical="center" shrinkToFit="1"/>
    </xf>
    <xf numFmtId="164" fontId="36" fillId="3" borderId="33" xfId="1" applyFont="1" applyFill="1" applyBorder="1" applyAlignment="1">
      <alignment horizontal="right" vertical="center" shrinkToFit="1"/>
    </xf>
    <xf numFmtId="164" fontId="36" fillId="0" borderId="30" xfId="1" applyFont="1" applyBorder="1" applyAlignment="1">
      <alignment horizontal="right" vertical="center" shrinkToFit="1"/>
    </xf>
    <xf numFmtId="14" fontId="6" fillId="2" borderId="34" xfId="0" applyNumberFormat="1" applyFont="1" applyFill="1" applyBorder="1" applyAlignment="1">
      <alignment vertical="center" shrinkToFit="1"/>
    </xf>
    <xf numFmtId="164" fontId="36" fillId="2" borderId="35" xfId="1" applyFont="1" applyFill="1" applyBorder="1" applyAlignment="1">
      <alignment horizontal="right" vertical="center" shrinkToFit="1"/>
    </xf>
    <xf numFmtId="14" fontId="2" fillId="0" borderId="31" xfId="0" applyNumberFormat="1" applyFont="1" applyBorder="1" applyAlignment="1">
      <alignment vertical="center" shrinkToFit="1"/>
    </xf>
    <xf numFmtId="164" fontId="3" fillId="0" borderId="30" xfId="1" applyFont="1" applyFill="1" applyBorder="1" applyAlignment="1">
      <alignment horizontal="right" vertical="center" shrinkToFit="1"/>
    </xf>
    <xf numFmtId="14" fontId="30" fillId="7" borderId="25" xfId="0" applyNumberFormat="1" applyFont="1" applyFill="1" applyBorder="1" applyAlignment="1">
      <alignment horizontal="center" vertical="center" shrinkToFit="1"/>
    </xf>
    <xf numFmtId="164" fontId="30" fillId="7" borderId="26" xfId="1" applyFont="1" applyFill="1" applyBorder="1" applyAlignment="1">
      <alignment horizontal="right" vertical="center" shrinkToFit="1"/>
    </xf>
    <xf numFmtId="14" fontId="30" fillId="0" borderId="25" xfId="0" applyNumberFormat="1" applyFont="1" applyBorder="1" applyAlignment="1">
      <alignment horizontal="center" vertical="center" shrinkToFit="1"/>
    </xf>
    <xf numFmtId="164" fontId="30" fillId="0" borderId="26" xfId="1" applyFont="1" applyFill="1" applyBorder="1" applyAlignment="1">
      <alignment horizontal="right" vertical="center" shrinkToFit="1"/>
    </xf>
    <xf numFmtId="164" fontId="12" fillId="0" borderId="26" xfId="1" applyFont="1" applyBorder="1" applyAlignment="1">
      <alignment horizontal="right" vertical="center" shrinkToFit="1"/>
    </xf>
    <xf numFmtId="14" fontId="73" fillId="0" borderId="25" xfId="0" applyNumberFormat="1" applyFont="1" applyBorder="1" applyAlignment="1">
      <alignment horizontal="center" vertical="center" shrinkToFit="1"/>
    </xf>
    <xf numFmtId="14" fontId="49" fillId="0" borderId="25" xfId="0" applyNumberFormat="1" applyFont="1" applyBorder="1" applyAlignment="1">
      <alignment horizontal="center" vertical="center" shrinkToFit="1"/>
    </xf>
    <xf numFmtId="164" fontId="51" fillId="0" borderId="26" xfId="1" applyFont="1" applyBorder="1" applyAlignment="1">
      <alignment horizontal="right" vertical="center" shrinkToFit="1"/>
    </xf>
    <xf numFmtId="164" fontId="12" fillId="3" borderId="33" xfId="1" applyFont="1" applyFill="1" applyBorder="1" applyAlignment="1">
      <alignment horizontal="right" vertical="center" shrinkToFit="1"/>
    </xf>
    <xf numFmtId="14" fontId="6" fillId="0" borderId="36" xfId="0" applyNumberFormat="1" applyFont="1" applyBorder="1" applyAlignment="1">
      <alignment horizontal="center" vertical="center" shrinkToFit="1"/>
    </xf>
    <xf numFmtId="164" fontId="12" fillId="0" borderId="28" xfId="1" applyFont="1" applyFill="1" applyBorder="1" applyAlignment="1">
      <alignment horizontal="right" vertical="center" shrinkToFit="1"/>
    </xf>
    <xf numFmtId="14" fontId="6" fillId="0" borderId="37" xfId="0" applyNumberFormat="1" applyFont="1" applyBorder="1" applyAlignment="1">
      <alignment horizontal="center" vertical="center" shrinkToFit="1"/>
    </xf>
    <xf numFmtId="14" fontId="6" fillId="0" borderId="38" xfId="0" applyNumberFormat="1" applyFont="1" applyBorder="1" applyAlignment="1">
      <alignment horizontal="center" vertical="center" shrinkToFit="1"/>
    </xf>
    <xf numFmtId="14" fontId="49" fillId="0" borderId="38" xfId="0" applyNumberFormat="1" applyFont="1" applyBorder="1" applyAlignment="1">
      <alignment horizontal="center" vertical="center" shrinkToFit="1"/>
    </xf>
    <xf numFmtId="164" fontId="51" fillId="0" borderId="28" xfId="1" applyFont="1" applyFill="1" applyBorder="1" applyAlignment="1">
      <alignment horizontal="right" vertical="center" shrinkToFit="1"/>
    </xf>
    <xf numFmtId="164" fontId="12" fillId="0" borderId="28" xfId="1" applyFont="1" applyBorder="1" applyAlignment="1">
      <alignment horizontal="right" vertical="center" shrinkToFit="1"/>
    </xf>
    <xf numFmtId="14" fontId="6" fillId="0" borderId="38" xfId="0" applyNumberFormat="1" applyFont="1" applyBorder="1" applyAlignment="1">
      <alignment vertical="center" shrinkToFit="1"/>
    </xf>
    <xf numFmtId="164" fontId="36" fillId="0" borderId="28" xfId="1" applyFont="1" applyFill="1" applyBorder="1" applyAlignment="1">
      <alignment horizontal="right" vertical="center" shrinkToFit="1"/>
    </xf>
    <xf numFmtId="165" fontId="6" fillId="0" borderId="25" xfId="0" applyNumberFormat="1" applyFont="1" applyBorder="1" applyAlignment="1">
      <alignment horizontal="center" vertical="center" shrinkToFit="1"/>
    </xf>
    <xf numFmtId="165" fontId="49" fillId="0" borderId="25" xfId="0" applyNumberFormat="1" applyFont="1" applyBorder="1" applyAlignment="1">
      <alignment horizontal="center" vertical="center" shrinkToFit="1"/>
    </xf>
    <xf numFmtId="165" fontId="6" fillId="0" borderId="31" xfId="0" applyNumberFormat="1" applyFont="1" applyBorder="1" applyAlignment="1">
      <alignment horizontal="center" vertical="center" shrinkToFit="1"/>
    </xf>
    <xf numFmtId="165" fontId="6" fillId="3" borderId="32" xfId="0" applyNumberFormat="1" applyFont="1" applyFill="1" applyBorder="1" applyAlignment="1">
      <alignment vertical="center" shrinkToFit="1"/>
    </xf>
    <xf numFmtId="164" fontId="12" fillId="2" borderId="35" xfId="1" applyFont="1" applyFill="1" applyBorder="1" applyAlignment="1">
      <alignment horizontal="right" vertical="center" shrinkToFit="1"/>
    </xf>
    <xf numFmtId="14" fontId="35" fillId="0" borderId="31" xfId="0" applyNumberFormat="1" applyFont="1" applyBorder="1" applyAlignment="1">
      <alignment horizontal="center" vertical="center" shrinkToFit="1"/>
    </xf>
    <xf numFmtId="14" fontId="30" fillId="2" borderId="25" xfId="0" applyNumberFormat="1" applyFont="1" applyFill="1" applyBorder="1" applyAlignment="1">
      <alignment horizontal="center" vertical="center" shrinkToFit="1"/>
    </xf>
    <xf numFmtId="164" fontId="30" fillId="2" borderId="26" xfId="1" applyFont="1" applyFill="1" applyBorder="1" applyAlignment="1">
      <alignment horizontal="right" vertical="center" shrinkToFit="1"/>
    </xf>
    <xf numFmtId="14" fontId="37" fillId="0" borderId="25" xfId="0" applyNumberFormat="1" applyFont="1" applyBorder="1" applyAlignment="1">
      <alignment horizontal="center" vertical="center" shrinkToFit="1"/>
    </xf>
    <xf numFmtId="164" fontId="37" fillId="0" borderId="26" xfId="1" applyFont="1" applyFill="1" applyBorder="1" applyAlignment="1">
      <alignment horizontal="right" vertical="center" shrinkToFit="1"/>
    </xf>
    <xf numFmtId="14" fontId="67" fillId="0" borderId="25" xfId="3" applyNumberFormat="1" applyFont="1" applyBorder="1" applyAlignment="1">
      <alignment horizontal="center" vertical="center" shrinkToFit="1"/>
    </xf>
    <xf numFmtId="14" fontId="35" fillId="0" borderId="25" xfId="0" applyNumberFormat="1" applyFont="1" applyBorder="1" applyAlignment="1">
      <alignment horizontal="center" vertical="center" shrinkToFit="1"/>
    </xf>
    <xf numFmtId="14" fontId="35" fillId="3" borderId="32" xfId="0" applyNumberFormat="1" applyFont="1" applyFill="1" applyBorder="1" applyAlignment="1">
      <alignment vertical="center" shrinkToFit="1"/>
    </xf>
    <xf numFmtId="14" fontId="35" fillId="0" borderId="31" xfId="0" applyNumberFormat="1" applyFont="1" applyBorder="1" applyAlignment="1">
      <alignment vertical="center" shrinkToFit="1"/>
    </xf>
    <xf numFmtId="14" fontId="6" fillId="0" borderId="25" xfId="3" applyNumberFormat="1" applyFont="1" applyBorder="1" applyAlignment="1">
      <alignment horizontal="center" vertical="center" shrinkToFit="1"/>
    </xf>
    <xf numFmtId="14" fontId="2" fillId="0" borderId="25" xfId="3" applyNumberFormat="1" applyFont="1" applyBorder="1" applyAlignment="1">
      <alignment horizontal="center" vertical="center" shrinkToFit="1"/>
    </xf>
    <xf numFmtId="14" fontId="60" fillId="0" borderId="25" xfId="0" applyNumberFormat="1" applyFont="1" applyBorder="1" applyAlignment="1">
      <alignment horizontal="center" vertical="center" shrinkToFit="1"/>
    </xf>
    <xf numFmtId="14" fontId="60" fillId="0" borderId="25" xfId="3" applyNumberFormat="1" applyFont="1" applyBorder="1" applyAlignment="1">
      <alignment horizontal="center" vertical="center" shrinkToFit="1"/>
    </xf>
    <xf numFmtId="14" fontId="2" fillId="0" borderId="38" xfId="0" applyNumberFormat="1" applyFont="1" applyBorder="1" applyAlignment="1">
      <alignment horizontal="center" vertical="center" shrinkToFit="1"/>
    </xf>
    <xf numFmtId="14" fontId="35" fillId="0" borderId="25" xfId="0" applyNumberFormat="1" applyFont="1" applyBorder="1" applyAlignment="1">
      <alignment horizontal="center" vertical="center" wrapText="1"/>
    </xf>
    <xf numFmtId="14" fontId="35" fillId="0" borderId="38" xfId="0" applyNumberFormat="1" applyFont="1" applyBorder="1" applyAlignment="1">
      <alignment horizontal="center" vertical="center" shrinkToFit="1"/>
    </xf>
    <xf numFmtId="14" fontId="6" fillId="2" borderId="32" xfId="0" applyNumberFormat="1" applyFont="1" applyFill="1" applyBorder="1" applyAlignment="1">
      <alignment vertical="center" shrinkToFit="1"/>
    </xf>
    <xf numFmtId="0" fontId="6" fillId="2" borderId="16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shrinkToFit="1"/>
    </xf>
    <xf numFmtId="0" fontId="12" fillId="2" borderId="16" xfId="0" applyFont="1" applyFill="1" applyBorder="1" applyAlignment="1">
      <alignment vertical="center" wrapText="1"/>
    </xf>
    <xf numFmtId="164" fontId="71" fillId="2" borderId="16" xfId="1" applyFont="1" applyFill="1" applyBorder="1" applyAlignment="1">
      <alignment horizontal="right" vertical="center" wrapText="1" shrinkToFit="1"/>
    </xf>
    <xf numFmtId="164" fontId="30" fillId="2" borderId="16" xfId="1" applyFont="1" applyFill="1" applyBorder="1" applyAlignment="1">
      <alignment horizontal="right" vertical="center" shrinkToFit="1"/>
    </xf>
    <xf numFmtId="164" fontId="12" fillId="2" borderId="16" xfId="1" applyFont="1" applyFill="1" applyBorder="1" applyAlignment="1">
      <alignment horizontal="right" vertical="center" shrinkToFit="1"/>
    </xf>
    <xf numFmtId="164" fontId="12" fillId="2" borderId="33" xfId="1" applyFont="1" applyFill="1" applyBorder="1" applyAlignment="1">
      <alignment horizontal="right" vertical="center" shrinkToFit="1"/>
    </xf>
    <xf numFmtId="0" fontId="67" fillId="0" borderId="1" xfId="3" applyFont="1" applyBorder="1" applyAlignment="1">
      <alignment vertical="center" wrapText="1"/>
    </xf>
    <xf numFmtId="0" fontId="68" fillId="0" borderId="1" xfId="3" applyFont="1" applyBorder="1" applyAlignment="1">
      <alignment vertical="center" wrapText="1"/>
    </xf>
    <xf numFmtId="0" fontId="67" fillId="0" borderId="17" xfId="3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164" fontId="6" fillId="0" borderId="1" xfId="1" applyFont="1" applyFill="1" applyBorder="1" applyAlignment="1">
      <alignment horizontal="right" vertical="center" wrapText="1" shrinkToFit="1"/>
    </xf>
    <xf numFmtId="14" fontId="73" fillId="0" borderId="38" xfId="0" applyNumberFormat="1" applyFont="1" applyBorder="1" applyAlignment="1">
      <alignment horizontal="center" vertical="center" shrinkToFit="1"/>
    </xf>
    <xf numFmtId="164" fontId="77" fillId="3" borderId="16" xfId="1" applyFont="1" applyFill="1" applyBorder="1" applyAlignment="1">
      <alignment horizontal="right" vertical="center" shrinkToFit="1"/>
    </xf>
    <xf numFmtId="164" fontId="77" fillId="3" borderId="16" xfId="1" applyFont="1" applyFill="1" applyBorder="1" applyAlignment="1">
      <alignment horizontal="right" vertical="center" wrapText="1" shrinkToFit="1"/>
    </xf>
    <xf numFmtId="164" fontId="6" fillId="0" borderId="26" xfId="1" applyFont="1" applyBorder="1" applyAlignment="1">
      <alignment horizontal="right" vertical="center" shrinkToFit="1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/>
    <xf numFmtId="0" fontId="44" fillId="0" borderId="0" xfId="0" applyFont="1"/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/>
    <xf numFmtId="0" fontId="11" fillId="4" borderId="1" xfId="0" applyFont="1" applyFill="1" applyBorder="1" applyAlignment="1">
      <alignment vertical="center" wrapText="1"/>
    </xf>
    <xf numFmtId="164" fontId="11" fillId="4" borderId="1" xfId="1" applyFont="1" applyFill="1" applyBorder="1" applyAlignment="1">
      <alignment horizontal="right" vertical="center" shrinkToFit="1"/>
    </xf>
    <xf numFmtId="43" fontId="22" fillId="0" borderId="0" xfId="0" applyNumberFormat="1" applyFont="1"/>
    <xf numFmtId="164" fontId="3" fillId="4" borderId="1" xfId="1" applyFont="1" applyFill="1" applyBorder="1" applyAlignment="1">
      <alignment horizontal="right" vertical="center" shrinkToFit="1"/>
    </xf>
    <xf numFmtId="0" fontId="6" fillId="0" borderId="14" xfId="0" applyFont="1" applyBorder="1" applyAlignment="1">
      <alignment vertical="center" wrapText="1"/>
    </xf>
    <xf numFmtId="0" fontId="3" fillId="9" borderId="43" xfId="0" applyFont="1" applyFill="1" applyBorder="1" applyAlignment="1">
      <alignment horizontal="center" vertical="center" wrapText="1"/>
    </xf>
    <xf numFmtId="0" fontId="35" fillId="0" borderId="0" xfId="0" applyFont="1" applyAlignment="1">
      <alignment vertical="center"/>
    </xf>
    <xf numFmtId="164" fontId="36" fillId="0" borderId="30" xfId="1" applyFont="1" applyFill="1" applyBorder="1" applyAlignment="1">
      <alignment horizontal="right" vertical="center" shrinkToFit="1"/>
    </xf>
    <xf numFmtId="14" fontId="35" fillId="0" borderId="38" xfId="0" applyNumberFormat="1" applyFont="1" applyBorder="1" applyAlignment="1">
      <alignment vertical="center" shrinkToFit="1"/>
    </xf>
    <xf numFmtId="14" fontId="35" fillId="2" borderId="34" xfId="0" applyNumberFormat="1" applyFont="1" applyFill="1" applyBorder="1" applyAlignment="1">
      <alignment vertical="center" shrinkToFit="1"/>
    </xf>
    <xf numFmtId="0" fontId="3" fillId="4" borderId="25" xfId="0" applyFont="1" applyFill="1" applyBorder="1" applyAlignment="1">
      <alignment vertical="center" shrinkToFit="1"/>
    </xf>
    <xf numFmtId="164" fontId="11" fillId="4" borderId="26" xfId="1" applyFont="1" applyFill="1" applyBorder="1" applyAlignment="1">
      <alignment horizontal="right" vertical="center" shrinkToFit="1"/>
    </xf>
    <xf numFmtId="0" fontId="3" fillId="0" borderId="32" xfId="0" applyFont="1" applyBorder="1" applyAlignment="1">
      <alignment vertical="center" shrinkToFit="1"/>
    </xf>
    <xf numFmtId="0" fontId="3" fillId="0" borderId="16" xfId="0" applyFont="1" applyBorder="1" applyAlignment="1">
      <alignment vertical="center" wrapText="1"/>
    </xf>
    <xf numFmtId="0" fontId="3" fillId="0" borderId="16" xfId="0" applyFont="1" applyBorder="1"/>
    <xf numFmtId="0" fontId="11" fillId="0" borderId="16" xfId="0" applyFont="1" applyBorder="1" applyAlignment="1">
      <alignment vertical="center" wrapText="1"/>
    </xf>
    <xf numFmtId="164" fontId="11" fillId="0" borderId="16" xfId="1" applyFont="1" applyFill="1" applyBorder="1" applyAlignment="1">
      <alignment horizontal="right" vertical="center" shrinkToFit="1"/>
    </xf>
    <xf numFmtId="164" fontId="2" fillId="0" borderId="16" xfId="1" applyFont="1" applyFill="1" applyBorder="1" applyAlignment="1">
      <alignment horizontal="right" vertical="center" shrinkToFit="1"/>
    </xf>
    <xf numFmtId="164" fontId="30" fillId="0" borderId="16" xfId="1" applyFont="1" applyFill="1" applyBorder="1" applyAlignment="1">
      <alignment horizontal="right" vertical="center" shrinkToFit="1"/>
    </xf>
    <xf numFmtId="164" fontId="11" fillId="0" borderId="33" xfId="1" applyFont="1" applyFill="1" applyBorder="1" applyAlignment="1">
      <alignment horizontal="right" vertical="center" shrinkToFit="1"/>
    </xf>
    <xf numFmtId="0" fontId="4" fillId="4" borderId="12" xfId="0" applyFont="1" applyFill="1" applyBorder="1" applyAlignment="1">
      <alignment horizontal="center" vertical="center" wrapText="1"/>
    </xf>
    <xf numFmtId="14" fontId="60" fillId="0" borderId="31" xfId="0" applyNumberFormat="1" applyFont="1" applyBorder="1" applyAlignment="1">
      <alignment horizontal="center" vertical="center" shrinkToFit="1"/>
    </xf>
    <xf numFmtId="0" fontId="60" fillId="0" borderId="12" xfId="0" applyFont="1" applyBorder="1" applyAlignment="1">
      <alignment horizontal="center" vertical="center" wrapText="1"/>
    </xf>
    <xf numFmtId="0" fontId="60" fillId="0" borderId="1" xfId="0" applyFont="1" applyBorder="1" applyAlignment="1">
      <alignment vertical="center" wrapText="1"/>
    </xf>
    <xf numFmtId="164" fontId="60" fillId="0" borderId="12" xfId="1" applyFont="1" applyBorder="1" applyAlignment="1">
      <alignment horizontal="right" vertical="center" shrinkToFit="1"/>
    </xf>
    <xf numFmtId="164" fontId="12" fillId="2" borderId="1" xfId="1" applyFont="1" applyFill="1" applyBorder="1" applyAlignment="1">
      <alignment horizontal="right" vertical="center" shrinkToFit="1"/>
    </xf>
    <xf numFmtId="0" fontId="60" fillId="0" borderId="12" xfId="0" applyFont="1" applyBorder="1" applyAlignment="1">
      <alignment horizontal="center" vertical="center" wrapText="1" shrinkToFit="1"/>
    </xf>
    <xf numFmtId="164" fontId="49" fillId="0" borderId="11" xfId="1" applyFont="1" applyBorder="1" applyAlignment="1">
      <alignment horizontal="right" vertical="center" shrinkToFit="1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vertical="center" wrapText="1"/>
    </xf>
    <xf numFmtId="164" fontId="60" fillId="0" borderId="11" xfId="1" applyFont="1" applyBorder="1" applyAlignment="1">
      <alignment horizontal="right" vertical="center" shrinkToFit="1"/>
    </xf>
    <xf numFmtId="14" fontId="78" fillId="0" borderId="25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 shrinkToFit="1"/>
    </xf>
    <xf numFmtId="164" fontId="79" fillId="0" borderId="12" xfId="1" applyFont="1" applyBorder="1" applyAlignment="1">
      <alignment horizontal="right" vertical="center" shrinkToFit="1"/>
    </xf>
    <xf numFmtId="164" fontId="79" fillId="0" borderId="1" xfId="1" applyFont="1" applyBorder="1" applyAlignment="1">
      <alignment horizontal="right" vertical="center" shrinkToFit="1"/>
    </xf>
    <xf numFmtId="0" fontId="60" fillId="0" borderId="17" xfId="3" applyFont="1" applyBorder="1" applyAlignment="1">
      <alignment horizontal="left" vertical="center" wrapText="1"/>
    </xf>
    <xf numFmtId="0" fontId="60" fillId="0" borderId="1" xfId="0" applyFont="1" applyBorder="1" applyAlignment="1">
      <alignment vertical="center" wrapText="1" shrinkToFit="1"/>
    </xf>
    <xf numFmtId="14" fontId="60" fillId="0" borderId="17" xfId="3" applyNumberFormat="1" applyFont="1" applyBorder="1" applyAlignment="1">
      <alignment horizontal="center" vertical="center" shrinkToFit="1"/>
    </xf>
    <xf numFmtId="14" fontId="6" fillId="0" borderId="1" xfId="3" applyNumberFormat="1" applyFont="1" applyBorder="1" applyAlignment="1">
      <alignment horizontal="center" vertical="center" shrinkToFit="1"/>
    </xf>
    <xf numFmtId="14" fontId="2" fillId="0" borderId="1" xfId="3" applyNumberFormat="1" applyFont="1" applyBorder="1" applyAlignment="1">
      <alignment horizontal="center" vertical="center" shrinkToFit="1"/>
    </xf>
    <xf numFmtId="0" fontId="6" fillId="0" borderId="1" xfId="3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4" fontId="80" fillId="3" borderId="16" xfId="1" applyFont="1" applyFill="1" applyBorder="1" applyAlignment="1">
      <alignment horizontal="right" vertical="center" shrinkToFit="1"/>
    </xf>
    <xf numFmtId="164" fontId="57" fillId="0" borderId="17" xfId="2" applyFont="1" applyFill="1" applyBorder="1" applyAlignment="1">
      <alignment horizontal="center" vertical="center" shrinkToFit="1"/>
    </xf>
    <xf numFmtId="0" fontId="67" fillId="0" borderId="1" xfId="3" applyFont="1" applyBorder="1" applyAlignment="1">
      <alignment horizontal="center" vertical="center" shrinkToFit="1"/>
    </xf>
    <xf numFmtId="0" fontId="67" fillId="0" borderId="1" xfId="3" applyFont="1" applyBorder="1" applyAlignment="1">
      <alignment horizontal="center" vertical="center" wrapText="1"/>
    </xf>
    <xf numFmtId="164" fontId="67" fillId="0" borderId="1" xfId="2" applyFont="1" applyFill="1" applyBorder="1" applyAlignment="1">
      <alignment horizontal="center" vertical="center" shrinkToFit="1"/>
    </xf>
    <xf numFmtId="14" fontId="81" fillId="0" borderId="1" xfId="3" applyNumberFormat="1" applyFont="1" applyBorder="1" applyAlignment="1">
      <alignment horizontal="center" vertical="center" shrinkToFit="1"/>
    </xf>
    <xf numFmtId="0" fontId="81" fillId="0" borderId="1" xfId="3" applyFont="1" applyBorder="1" applyAlignment="1">
      <alignment horizontal="center" vertical="center" shrinkToFit="1"/>
    </xf>
    <xf numFmtId="14" fontId="68" fillId="0" borderId="1" xfId="3" applyNumberFormat="1" applyFont="1" applyBorder="1" applyAlignment="1">
      <alignment horizontal="center" vertical="center" shrinkToFit="1"/>
    </xf>
    <xf numFmtId="0" fontId="68" fillId="0" borderId="1" xfId="3" applyFont="1" applyBorder="1" applyAlignment="1">
      <alignment horizontal="center" vertical="center" wrapText="1"/>
    </xf>
    <xf numFmtId="0" fontId="55" fillId="0" borderId="1" xfId="3" applyFont="1" applyBorder="1" applyAlignment="1">
      <alignment horizontal="left" vertical="center" wrapText="1"/>
    </xf>
    <xf numFmtId="14" fontId="81" fillId="0" borderId="25" xfId="3" applyNumberFormat="1" applyFont="1" applyBorder="1" applyAlignment="1">
      <alignment horizontal="center" vertical="center" shrinkToFit="1"/>
    </xf>
    <xf numFmtId="14" fontId="60" fillId="0" borderId="1" xfId="3" applyNumberFormat="1" applyFont="1" applyBorder="1" applyAlignment="1">
      <alignment horizontal="center" vertical="center" shrinkToFit="1"/>
    </xf>
    <xf numFmtId="0" fontId="67" fillId="0" borderId="17" xfId="3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wrapText="1"/>
    </xf>
    <xf numFmtId="0" fontId="60" fillId="0" borderId="1" xfId="3" applyFont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 wrapText="1" shrinkToFit="1"/>
    </xf>
    <xf numFmtId="164" fontId="68" fillId="0" borderId="17" xfId="2" applyFont="1" applyFill="1" applyBorder="1" applyAlignment="1">
      <alignment horizontal="center" vertical="center" shrinkToFit="1"/>
    </xf>
    <xf numFmtId="164" fontId="60" fillId="11" borderId="1" xfId="1" applyFont="1" applyFill="1" applyBorder="1" applyAlignment="1">
      <alignment vertical="center"/>
    </xf>
    <xf numFmtId="0" fontId="55" fillId="0" borderId="11" xfId="0" applyFont="1" applyBorder="1" applyAlignment="1">
      <alignment vertical="center" wrapText="1"/>
    </xf>
    <xf numFmtId="0" fontId="6" fillId="0" borderId="3" xfId="3" applyFont="1" applyBorder="1" applyAlignment="1">
      <alignment horizontal="center" vertical="center" wrapText="1"/>
    </xf>
    <xf numFmtId="0" fontId="6" fillId="0" borderId="17" xfId="3" applyFont="1" applyBorder="1" applyAlignment="1">
      <alignment horizontal="left" vertical="center" wrapText="1" shrinkToFit="1"/>
    </xf>
    <xf numFmtId="0" fontId="76" fillId="0" borderId="1" xfId="3" applyFont="1" applyBorder="1" applyAlignment="1">
      <alignment horizontal="center" vertical="center" shrinkToFit="1"/>
    </xf>
    <xf numFmtId="0" fontId="82" fillId="0" borderId="1" xfId="3" applyFont="1" applyBorder="1" applyAlignment="1">
      <alignment horizontal="center" vertical="center" shrinkToFit="1"/>
    </xf>
    <xf numFmtId="0" fontId="3" fillId="3" borderId="16" xfId="0" applyFont="1" applyFill="1" applyBorder="1" applyAlignment="1">
      <alignment vertical="center" wrapText="1"/>
    </xf>
    <xf numFmtId="0" fontId="60" fillId="0" borderId="1" xfId="3" applyFont="1" applyBorder="1" applyAlignment="1">
      <alignment horizontal="center" vertical="center" shrinkToFit="1"/>
    </xf>
    <xf numFmtId="164" fontId="6" fillId="0" borderId="3" xfId="3" applyNumberFormat="1" applyFont="1" applyBorder="1" applyAlignment="1">
      <alignment vertical="center" shrinkToFit="1"/>
    </xf>
    <xf numFmtId="14" fontId="68" fillId="0" borderId="37" xfId="3" applyNumberFormat="1" applyFont="1" applyBorder="1" applyAlignment="1">
      <alignment horizontal="center" vertical="center" shrinkToFit="1"/>
    </xf>
    <xf numFmtId="14" fontId="6" fillId="0" borderId="37" xfId="3" applyNumberFormat="1" applyFont="1" applyBorder="1" applyAlignment="1">
      <alignment horizontal="center" vertical="center" shrinkToFit="1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 wrapText="1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0" fontId="3" fillId="0" borderId="46" xfId="0" applyFont="1" applyBorder="1" applyAlignment="1">
      <alignment vertical="center"/>
    </xf>
    <xf numFmtId="14" fontId="65" fillId="0" borderId="46" xfId="0" applyNumberFormat="1" applyFont="1" applyBorder="1" applyAlignment="1">
      <alignment vertical="center" shrinkToFit="1"/>
    </xf>
    <xf numFmtId="0" fontId="2" fillId="0" borderId="47" xfId="0" applyFont="1" applyBorder="1" applyAlignment="1">
      <alignment vertical="center"/>
    </xf>
    <xf numFmtId="0" fontId="67" fillId="0" borderId="1" xfId="3" applyFont="1" applyBorder="1" applyAlignment="1">
      <alignment horizontal="center" vertical="center"/>
    </xf>
    <xf numFmtId="164" fontId="12" fillId="7" borderId="1" xfId="1" applyFont="1" applyFill="1" applyBorder="1" applyAlignment="1">
      <alignment horizontal="right" vertical="center" shrinkToFit="1"/>
    </xf>
    <xf numFmtId="0" fontId="83" fillId="0" borderId="1" xfId="0" applyFont="1" applyBorder="1" applyAlignment="1">
      <alignment horizontal="center" vertical="center" wrapText="1"/>
    </xf>
    <xf numFmtId="164" fontId="6" fillId="0" borderId="1" xfId="1" applyFont="1" applyBorder="1" applyAlignment="1">
      <alignment vertical="center" shrinkToFit="1"/>
    </xf>
    <xf numFmtId="14" fontId="83" fillId="0" borderId="25" xfId="0" applyNumberFormat="1" applyFont="1" applyBorder="1" applyAlignment="1">
      <alignment horizontal="center" vertical="center" shrinkToFit="1"/>
    </xf>
    <xf numFmtId="0" fontId="84" fillId="0" borderId="1" xfId="3" applyFont="1" applyBorder="1" applyAlignment="1">
      <alignment horizontal="center" vertical="center" wrapText="1"/>
    </xf>
    <xf numFmtId="0" fontId="85" fillId="0" borderId="1" xfId="0" applyFont="1" applyBorder="1" applyAlignment="1">
      <alignment vertical="center" wrapText="1"/>
    </xf>
    <xf numFmtId="14" fontId="67" fillId="0" borderId="25" xfId="3" applyNumberFormat="1" applyFont="1" applyBorder="1" applyAlignment="1">
      <alignment horizontal="center" shrinkToFit="1"/>
    </xf>
    <xf numFmtId="164" fontId="6" fillId="0" borderId="12" xfId="1" applyFont="1" applyBorder="1" applyAlignment="1">
      <alignment horizontal="center" vertical="center" shrinkToFit="1"/>
    </xf>
    <xf numFmtId="164" fontId="6" fillId="0" borderId="1" xfId="1" applyFont="1" applyBorder="1" applyAlignment="1">
      <alignment horizontal="center" vertical="center" shrinkToFit="1"/>
    </xf>
    <xf numFmtId="164" fontId="35" fillId="0" borderId="1" xfId="1" applyFont="1" applyBorder="1" applyAlignment="1">
      <alignment horizontal="center" vertical="center" shrinkToFit="1"/>
    </xf>
    <xf numFmtId="43" fontId="8" fillId="0" borderId="0" xfId="0" applyNumberFormat="1" applyFont="1"/>
    <xf numFmtId="0" fontId="83" fillId="0" borderId="1" xfId="3" applyFont="1" applyBorder="1" applyAlignment="1">
      <alignment horizontal="center" vertical="center" wrapText="1"/>
    </xf>
    <xf numFmtId="0" fontId="86" fillId="0" borderId="1" xfId="0" applyFont="1" applyBorder="1" applyAlignment="1">
      <alignment vertical="center" wrapText="1"/>
    </xf>
    <xf numFmtId="164" fontId="30" fillId="0" borderId="17" xfId="1" applyFont="1" applyFill="1" applyBorder="1" applyAlignment="1">
      <alignment horizontal="right" vertical="center" shrinkToFit="1"/>
    </xf>
    <xf numFmtId="164" fontId="6" fillId="11" borderId="0" xfId="2" applyFont="1" applyFill="1" applyBorder="1" applyAlignment="1"/>
    <xf numFmtId="0" fontId="87" fillId="0" borderId="1" xfId="0" applyFont="1" applyBorder="1" applyAlignment="1">
      <alignment vertical="center" wrapText="1" shrinkToFit="1"/>
    </xf>
    <xf numFmtId="0" fontId="73" fillId="0" borderId="1" xfId="3" applyFont="1" applyBorder="1" applyAlignment="1">
      <alignment horizontal="center" vertical="center" shrinkToFit="1"/>
    </xf>
    <xf numFmtId="0" fontId="73" fillId="0" borderId="1" xfId="0" applyFont="1" applyBorder="1" applyAlignment="1">
      <alignment horizontal="center" vertical="center" wrapText="1" shrinkToFit="1"/>
    </xf>
    <xf numFmtId="164" fontId="70" fillId="2" borderId="16" xfId="1" applyFont="1" applyFill="1" applyBorder="1" applyAlignment="1">
      <alignment horizontal="right" vertical="center" wrapText="1" shrinkToFit="1"/>
    </xf>
    <xf numFmtId="0" fontId="73" fillId="0" borderId="12" xfId="0" applyFont="1" applyBorder="1" applyAlignment="1">
      <alignment vertical="center" wrapText="1" shrinkToFit="1"/>
    </xf>
    <xf numFmtId="0" fontId="73" fillId="0" borderId="12" xfId="0" applyFont="1" applyBorder="1" applyAlignment="1">
      <alignment horizontal="center" vertical="center" shrinkToFi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 shrinkToFit="1"/>
    </xf>
    <xf numFmtId="0" fontId="4" fillId="4" borderId="12" xfId="0" applyFont="1" applyFill="1" applyBorder="1" applyAlignment="1">
      <alignment horizontal="center" vertical="center" wrapText="1" shrinkToFit="1"/>
    </xf>
    <xf numFmtId="0" fontId="29" fillId="4" borderId="11" xfId="0" applyFont="1" applyFill="1" applyBorder="1" applyAlignment="1">
      <alignment horizontal="center" vertical="center" wrapText="1" shrinkToFit="1"/>
    </xf>
    <xf numFmtId="0" fontId="29" fillId="4" borderId="12" xfId="0" applyFont="1" applyFill="1" applyBorder="1" applyAlignment="1">
      <alignment horizontal="center" vertical="center" wrapText="1" shrinkToFi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 shrinkToFit="1"/>
    </xf>
    <xf numFmtId="0" fontId="9" fillId="2" borderId="12" xfId="0" applyFont="1" applyFill="1" applyBorder="1" applyAlignment="1">
      <alignment horizontal="center" vertical="center" wrapText="1" shrinkToFit="1"/>
    </xf>
    <xf numFmtId="0" fontId="9" fillId="10" borderId="11" xfId="0" applyFont="1" applyFill="1" applyBorder="1" applyAlignment="1">
      <alignment horizontal="center" vertical="center" wrapText="1" shrinkToFit="1"/>
    </xf>
    <xf numFmtId="0" fontId="9" fillId="10" borderId="12" xfId="0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9" fillId="4" borderId="17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9" fillId="10" borderId="13" xfId="0" applyFont="1" applyFill="1" applyBorder="1" applyAlignment="1">
      <alignment horizontal="center" vertical="center" wrapText="1"/>
    </xf>
    <xf numFmtId="0" fontId="9" fillId="10" borderId="14" xfId="0" applyFont="1" applyFill="1" applyBorder="1" applyAlignment="1">
      <alignment horizontal="center" vertical="center" wrapText="1"/>
    </xf>
    <xf numFmtId="0" fontId="9" fillId="10" borderId="5" xfId="0" applyFont="1" applyFill="1" applyBorder="1" applyAlignment="1">
      <alignment horizontal="center" vertical="center" wrapText="1"/>
    </xf>
    <xf numFmtId="0" fontId="9" fillId="10" borderId="6" xfId="0" applyFont="1" applyFill="1" applyBorder="1" applyAlignment="1">
      <alignment horizontal="center" vertical="center" wrapText="1"/>
    </xf>
    <xf numFmtId="0" fontId="9" fillId="10" borderId="7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3" fillId="9" borderId="8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 shrinkToFit="1"/>
    </xf>
    <xf numFmtId="0" fontId="17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 shrinkToFit="1"/>
    </xf>
    <xf numFmtId="0" fontId="4" fillId="6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 shrinkToFit="1"/>
    </xf>
    <xf numFmtId="0" fontId="4" fillId="8" borderId="9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 shrinkToFi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 wrapText="1"/>
    </xf>
    <xf numFmtId="14" fontId="65" fillId="0" borderId="0" xfId="0" applyNumberFormat="1" applyFont="1" applyAlignment="1">
      <alignment horizontal="center" vertical="center" shrinkToFit="1"/>
    </xf>
    <xf numFmtId="14" fontId="2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center" vertical="center" wrapText="1"/>
    </xf>
    <xf numFmtId="0" fontId="6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10" fillId="5" borderId="28" xfId="0" applyFont="1" applyFill="1" applyBorder="1" applyAlignment="1">
      <alignment horizontal="center" vertical="center" wrapText="1"/>
    </xf>
    <xf numFmtId="0" fontId="10" fillId="5" borderId="29" xfId="0" applyFont="1" applyFill="1" applyBorder="1" applyAlignment="1">
      <alignment horizontal="center" vertical="center" wrapText="1"/>
    </xf>
    <xf numFmtId="0" fontId="10" fillId="5" borderId="30" xfId="0" applyFont="1" applyFill="1" applyBorder="1" applyAlignment="1">
      <alignment horizontal="center" vertical="center" wrapText="1"/>
    </xf>
    <xf numFmtId="0" fontId="6" fillId="0" borderId="38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2" fillId="0" borderId="11" xfId="0" applyFont="1" applyBorder="1" applyAlignment="1">
      <alignment vertical="center"/>
    </xf>
    <xf numFmtId="0" fontId="12" fillId="0" borderId="28" xfId="0" applyFont="1" applyBorder="1" applyAlignment="1">
      <alignment vertical="center"/>
    </xf>
    <xf numFmtId="0" fontId="9" fillId="4" borderId="36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39" xfId="0" applyFont="1" applyFill="1" applyBorder="1" applyAlignment="1">
      <alignment horizontal="center" vertical="center" wrapText="1"/>
    </xf>
    <xf numFmtId="0" fontId="9" fillId="4" borderId="40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40" xfId="0" applyFont="1" applyFill="1" applyBorder="1" applyAlignment="1">
      <alignment horizontal="center" vertical="center" wrapText="1"/>
    </xf>
    <xf numFmtId="0" fontId="9" fillId="10" borderId="39" xfId="0" applyFont="1" applyFill="1" applyBorder="1" applyAlignment="1">
      <alignment horizontal="center" vertical="center" wrapText="1"/>
    </xf>
    <xf numFmtId="0" fontId="9" fillId="10" borderId="21" xfId="0" applyFont="1" applyFill="1" applyBorder="1" applyAlignment="1">
      <alignment horizontal="center" vertical="center" wrapText="1"/>
    </xf>
    <xf numFmtId="0" fontId="9" fillId="10" borderId="40" xfId="0" applyFont="1" applyFill="1" applyBorder="1" applyAlignment="1">
      <alignment horizontal="center" vertical="center" wrapText="1"/>
    </xf>
    <xf numFmtId="0" fontId="9" fillId="3" borderId="41" xfId="0" applyFont="1" applyFill="1" applyBorder="1" applyAlignment="1">
      <alignment horizontal="center" vertical="center" wrapText="1"/>
    </xf>
    <xf numFmtId="0" fontId="4" fillId="9" borderId="42" xfId="0" applyFont="1" applyFill="1" applyBorder="1" applyAlignment="1">
      <alignment horizontal="center" vertical="center" wrapText="1"/>
    </xf>
    <xf numFmtId="0" fontId="4" fillId="9" borderId="43" xfId="0" applyFont="1" applyFill="1" applyBorder="1" applyAlignment="1">
      <alignment horizontal="center" vertical="center" wrapText="1"/>
    </xf>
    <xf numFmtId="0" fontId="4" fillId="8" borderId="42" xfId="0" applyFont="1" applyFill="1" applyBorder="1" applyAlignment="1">
      <alignment horizontal="center" vertical="center" wrapText="1"/>
    </xf>
    <xf numFmtId="0" fontId="4" fillId="8" borderId="43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4" fillId="6" borderId="44" xfId="0" applyFont="1" applyFill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vertical="center" wrapText="1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65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</cellXfs>
  <cellStyles count="4">
    <cellStyle name="Comma" xfId="1" builtinId="3"/>
    <cellStyle name="Comma 2" xfId="2" xr:uid="{00000000-0005-0000-0000-000001000000}"/>
    <cellStyle name="Normal" xfId="0" builtinId="0"/>
    <cellStyle name="Normal 2 2" xfId="3" xr:uid="{00000000-0005-0000-0000-000003000000}"/>
  </cellStyles>
  <dxfs count="0"/>
  <tableStyles count="0" defaultTableStyle="TableStyleMedium2" defaultPivotStyle="PivotStyleLight16"/>
  <colors>
    <mruColors>
      <color rgb="FF0033CC"/>
      <color rgb="FF000099"/>
      <color rgb="FF0000FF"/>
      <color rgb="FFCFFFC4"/>
      <color rgb="FF3366FF"/>
      <color rgb="FF9900CC"/>
      <color rgb="FF00FF00"/>
      <color rgb="FFD1FEFF"/>
      <color rgb="FF66FFFF"/>
      <color rgb="FFFFCB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4%20BEL-AIR%20FILES\BEL-AIR%20SK%20FILES\2024%20SK%20FILES\2024%20SK%20REGISTRIES\2023%20Annex%2031%20-%20QSRP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SK%20FILES%202024\BEL-AIR%20SK%20FILES_ELAINE(JULY%209,2024)\2024%20SK%20FILES\2024%20SK%20REGISTRIES\2024%20Annex%2037%20-%20ASRP.xlsx" TargetMode="External"/><Relationship Id="rId1" Type="http://schemas.openxmlformats.org/officeDocument/2006/relationships/externalLinkPath" Target="2024%20Annex%2037%20-%20ASR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2023 1st"/>
      <sheetName val="2nd"/>
      <sheetName val="3rd"/>
      <sheetName val="4th"/>
      <sheetName val="as of Nov 17"/>
    </sheetNames>
    <sheetDataSet>
      <sheetData sheetId="0"/>
      <sheetData sheetId="1"/>
      <sheetData sheetId="2"/>
      <sheetData sheetId="3">
        <row r="21">
          <cell r="F21">
            <v>7710256.8499999996</v>
          </cell>
        </row>
        <row r="77">
          <cell r="F77">
            <v>10433913.640000001</v>
          </cell>
        </row>
        <row r="80">
          <cell r="F80">
            <v>469677.60000000003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2020"/>
      <sheetName val="2020 ASRP"/>
      <sheetName val="2021 ASRP"/>
      <sheetName val="2022 ASRP"/>
      <sheetName val="2023 ASRP (2)"/>
      <sheetName val="2024 ASRP_0122205"/>
      <sheetName val="2024 ASR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5">
          <cell r="F25">
            <v>31279960.690000001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259"/>
  <sheetViews>
    <sheetView view="pageBreakPreview" zoomScaleSheetLayoutView="100" workbookViewId="0">
      <pane xSplit="5" ySplit="10" topLeftCell="F62" activePane="bottomRight" state="frozen"/>
      <selection pane="topRight" activeCell="F1" sqref="F1"/>
      <selection pane="bottomLeft" activeCell="A11" sqref="A11"/>
      <selection pane="bottomRight" activeCell="F68" sqref="F68"/>
    </sheetView>
  </sheetViews>
  <sheetFormatPr defaultColWidth="8.85546875" defaultRowHeight="15" x14ac:dyDescent="0.25"/>
  <cols>
    <col min="1" max="1" width="11.28515625" bestFit="1" customWidth="1"/>
    <col min="2" max="2" width="19" customWidth="1"/>
    <col min="3" max="3" width="23.5703125" customWidth="1"/>
    <col min="4" max="4" width="24.85546875" customWidth="1"/>
    <col min="5" max="5" width="44.5703125" customWidth="1"/>
    <col min="6" max="7" width="15" customWidth="1"/>
    <col min="8" max="8" width="17.7109375" bestFit="1" customWidth="1"/>
    <col min="9" max="10" width="11.85546875" customWidth="1"/>
    <col min="11" max="11" width="12.140625" customWidth="1"/>
    <col min="12" max="13" width="14.5703125" customWidth="1"/>
    <col min="14" max="14" width="12.85546875" customWidth="1"/>
    <col min="15" max="15" width="13.140625" hidden="1" customWidth="1"/>
    <col min="16" max="16" width="11.5703125" customWidth="1"/>
    <col min="17" max="18" width="13.140625" customWidth="1"/>
    <col min="19" max="20" width="13.140625" hidden="1" customWidth="1"/>
    <col min="21" max="21" width="13.140625" customWidth="1"/>
    <col min="22" max="22" width="13.140625" hidden="1" customWidth="1"/>
    <col min="23" max="23" width="13.140625" customWidth="1"/>
    <col min="24" max="24" width="13.140625" hidden="1" customWidth="1"/>
    <col min="25" max="25" width="13.140625" customWidth="1"/>
    <col min="26" max="29" width="13.140625" hidden="1" customWidth="1"/>
    <col min="30" max="30" width="13.140625" customWidth="1"/>
    <col min="31" max="31" width="13.140625" hidden="1" customWidth="1"/>
    <col min="32" max="32" width="13" customWidth="1"/>
    <col min="33" max="34" width="13.140625" customWidth="1"/>
    <col min="35" max="35" width="13.140625" hidden="1" customWidth="1"/>
    <col min="36" max="36" width="12.140625" hidden="1" customWidth="1"/>
    <col min="37" max="37" width="10.28515625" customWidth="1"/>
    <col min="38" max="38" width="10" customWidth="1"/>
    <col min="39" max="39" width="10.85546875" hidden="1" customWidth="1"/>
    <col min="40" max="40" width="10.28515625" customWidth="1"/>
    <col min="41" max="41" width="11" customWidth="1"/>
    <col min="42" max="42" width="11.28515625" customWidth="1"/>
    <col min="43" max="44" width="12.42578125" hidden="1" customWidth="1"/>
    <col min="45" max="45" width="10.140625" hidden="1" customWidth="1"/>
    <col min="46" max="46" width="10.28515625" hidden="1" customWidth="1"/>
    <col min="47" max="47" width="3" customWidth="1"/>
    <col min="49" max="50" width="15.42578125" customWidth="1"/>
    <col min="51" max="51" width="15.42578125" style="60" customWidth="1"/>
    <col min="52" max="52" width="15.5703125" customWidth="1"/>
    <col min="53" max="53" width="14.140625" customWidth="1"/>
    <col min="54" max="54" width="16.42578125" customWidth="1"/>
  </cols>
  <sheetData>
    <row r="1" spans="1:53" x14ac:dyDescent="0.25">
      <c r="F1" s="17"/>
    </row>
    <row r="2" spans="1:53" s="43" customFormat="1" ht="18.75" customHeight="1" x14ac:dyDescent="0.35">
      <c r="A2" s="744" t="s">
        <v>11</v>
      </c>
      <c r="B2" s="744"/>
      <c r="C2" s="744"/>
      <c r="D2" s="744"/>
      <c r="E2" s="744"/>
      <c r="F2" s="744"/>
      <c r="G2" s="744"/>
      <c r="H2" s="744"/>
      <c r="I2" s="744"/>
      <c r="J2" s="744"/>
      <c r="K2" s="744"/>
      <c r="L2" s="744"/>
      <c r="M2" s="744"/>
      <c r="N2" s="744"/>
      <c r="O2" s="744"/>
      <c r="P2" s="744"/>
      <c r="Q2" s="744"/>
      <c r="R2" s="744"/>
      <c r="S2" s="744"/>
      <c r="T2" s="744"/>
      <c r="U2" s="744"/>
      <c r="V2" s="744"/>
      <c r="W2" s="744"/>
      <c r="X2" s="744"/>
      <c r="Y2" s="744"/>
      <c r="Z2" s="744"/>
      <c r="AA2" s="744"/>
      <c r="AB2" s="744"/>
      <c r="AC2" s="744"/>
      <c r="AD2" s="744"/>
      <c r="AE2" s="744"/>
      <c r="AF2" s="744"/>
      <c r="AG2" s="744"/>
      <c r="AH2" s="744"/>
      <c r="AI2" s="744"/>
      <c r="AJ2" s="744"/>
      <c r="AK2" s="744"/>
      <c r="AL2" s="744"/>
      <c r="AM2" s="744"/>
      <c r="AN2" s="744"/>
      <c r="AO2" s="744"/>
      <c r="AP2" s="744"/>
      <c r="AQ2" s="744"/>
      <c r="AR2" s="744"/>
      <c r="AS2" s="744"/>
      <c r="AT2" s="744"/>
      <c r="AU2" s="744"/>
      <c r="AY2" s="59"/>
    </row>
    <row r="3" spans="1:53" ht="18.75" x14ac:dyDescent="0.25">
      <c r="A3" s="745"/>
      <c r="B3" s="745"/>
      <c r="C3" s="745"/>
      <c r="D3" s="745"/>
      <c r="E3" s="745"/>
      <c r="F3" s="745"/>
      <c r="G3" s="745"/>
      <c r="H3" s="745"/>
      <c r="I3" s="745"/>
      <c r="J3" s="745"/>
      <c r="K3" s="745"/>
      <c r="L3" s="745"/>
      <c r="M3" s="745"/>
      <c r="N3" s="745"/>
      <c r="O3" s="745"/>
      <c r="P3" s="745"/>
      <c r="Q3" s="745"/>
      <c r="R3" s="745"/>
      <c r="S3" s="745"/>
      <c r="T3" s="745"/>
      <c r="U3" s="745"/>
      <c r="V3" s="745"/>
      <c r="W3" s="745"/>
      <c r="X3" s="745"/>
      <c r="Y3" s="745"/>
      <c r="Z3" s="745"/>
      <c r="AA3" s="745"/>
      <c r="AB3" s="745"/>
      <c r="AC3" s="745"/>
      <c r="AD3" s="745"/>
      <c r="AE3" s="745"/>
      <c r="AF3" s="745"/>
      <c r="AG3" s="745"/>
      <c r="AH3" s="745"/>
      <c r="AI3" s="745"/>
      <c r="AJ3" s="745"/>
      <c r="AK3" s="745"/>
      <c r="AL3" s="745"/>
      <c r="AM3" s="745"/>
      <c r="AN3" s="745"/>
      <c r="AO3" s="745"/>
      <c r="AP3" s="745"/>
      <c r="AQ3" s="745"/>
      <c r="AR3" s="745"/>
      <c r="AS3" s="745"/>
      <c r="AT3" s="745"/>
      <c r="AU3" s="745"/>
    </row>
    <row r="4" spans="1:53" ht="15.75" customHeight="1" x14ac:dyDescent="0.25">
      <c r="A4" s="746" t="s">
        <v>18</v>
      </c>
      <c r="B4" s="746"/>
      <c r="C4" s="746"/>
      <c r="D4" s="746"/>
      <c r="E4" s="746"/>
      <c r="F4" s="746"/>
      <c r="G4" s="746"/>
      <c r="H4" s="746"/>
      <c r="I4" s="746"/>
      <c r="J4" s="746"/>
      <c r="K4" s="747"/>
      <c r="L4" s="54"/>
      <c r="M4" s="54"/>
      <c r="N4" s="748" t="s">
        <v>19</v>
      </c>
      <c r="O4" s="748"/>
      <c r="P4" s="748"/>
      <c r="Q4" s="748"/>
      <c r="R4" s="748"/>
      <c r="S4" s="748"/>
      <c r="T4" s="748"/>
      <c r="U4" s="748"/>
      <c r="V4" s="748"/>
      <c r="W4" s="748"/>
      <c r="X4" s="748"/>
      <c r="Y4" s="748"/>
      <c r="Z4" s="748"/>
      <c r="AA4" s="748"/>
      <c r="AB4" s="748"/>
      <c r="AC4" s="748"/>
      <c r="AD4" s="748"/>
      <c r="AE4" s="748"/>
      <c r="AF4" s="748"/>
      <c r="AG4" s="748"/>
      <c r="AH4" s="748"/>
      <c r="AI4" s="748"/>
      <c r="AJ4" s="748"/>
      <c r="AK4" s="748"/>
      <c r="AL4" s="748"/>
      <c r="AM4" s="748"/>
      <c r="AN4" s="748"/>
      <c r="AO4" s="748"/>
      <c r="AP4" s="748"/>
      <c r="AQ4" s="748"/>
      <c r="AR4" s="748"/>
      <c r="AS4" s="748"/>
      <c r="AT4" s="748"/>
      <c r="AU4" s="748"/>
      <c r="AV4" s="21"/>
    </row>
    <row r="5" spans="1:53" ht="15.75" customHeight="1" x14ac:dyDescent="0.25">
      <c r="A5" s="746" t="s">
        <v>55</v>
      </c>
      <c r="B5" s="746"/>
      <c r="C5" s="746"/>
      <c r="D5" s="746"/>
      <c r="E5" s="746"/>
      <c r="F5" s="746"/>
      <c r="G5" s="746"/>
      <c r="H5" s="746"/>
      <c r="I5" s="746"/>
      <c r="J5" s="746"/>
      <c r="K5" s="747"/>
      <c r="L5" s="54"/>
      <c r="M5" s="54"/>
      <c r="N5" s="748" t="s">
        <v>20</v>
      </c>
      <c r="O5" s="748"/>
      <c r="P5" s="748"/>
      <c r="Q5" s="748"/>
      <c r="R5" s="748"/>
      <c r="S5" s="748"/>
      <c r="T5" s="748"/>
      <c r="U5" s="748"/>
      <c r="V5" s="748"/>
      <c r="W5" s="748"/>
      <c r="X5" s="748"/>
      <c r="Y5" s="748"/>
      <c r="Z5" s="748"/>
      <c r="AA5" s="748"/>
      <c r="AB5" s="748"/>
      <c r="AC5" s="748"/>
      <c r="AD5" s="748"/>
      <c r="AE5" s="748"/>
      <c r="AF5" s="748"/>
      <c r="AG5" s="748"/>
      <c r="AH5" s="748"/>
      <c r="AI5" s="748"/>
      <c r="AJ5" s="748"/>
      <c r="AK5" s="748"/>
      <c r="AL5" s="748"/>
      <c r="AM5" s="748"/>
      <c r="AN5" s="748"/>
      <c r="AO5" s="748"/>
      <c r="AP5" s="748"/>
      <c r="AQ5" s="748"/>
      <c r="AR5" s="748"/>
      <c r="AS5" s="748"/>
      <c r="AT5" s="748"/>
      <c r="AU5" s="748"/>
      <c r="AV5" s="21"/>
    </row>
    <row r="6" spans="1:53" ht="15.75" customHeight="1" x14ac:dyDescent="0.25">
      <c r="A6" s="713" t="s">
        <v>297</v>
      </c>
      <c r="B6" s="713"/>
      <c r="C6" s="713"/>
      <c r="D6" s="713"/>
      <c r="E6" s="713"/>
      <c r="F6" s="713"/>
      <c r="G6" s="713"/>
      <c r="H6" s="713"/>
      <c r="I6" s="713"/>
      <c r="J6" s="713"/>
      <c r="K6" s="714"/>
      <c r="L6" s="55"/>
      <c r="M6" s="55"/>
      <c r="N6" s="715" t="s">
        <v>384</v>
      </c>
      <c r="O6" s="715"/>
      <c r="P6" s="715"/>
      <c r="Q6" s="715"/>
      <c r="R6" s="715"/>
      <c r="S6" s="715"/>
      <c r="T6" s="715"/>
      <c r="U6" s="715"/>
      <c r="V6" s="715"/>
      <c r="W6" s="715"/>
      <c r="X6" s="715"/>
      <c r="Y6" s="715"/>
      <c r="Z6" s="715"/>
      <c r="AA6" s="715"/>
      <c r="AB6" s="715"/>
      <c r="AC6" s="715"/>
      <c r="AD6" s="715"/>
      <c r="AE6" s="715"/>
      <c r="AF6" s="715"/>
      <c r="AG6" s="715"/>
      <c r="AH6" s="715"/>
      <c r="AI6" s="715"/>
      <c r="AJ6" s="715"/>
      <c r="AK6" s="715"/>
      <c r="AL6" s="715"/>
      <c r="AM6" s="715"/>
      <c r="AN6" s="715"/>
      <c r="AO6" s="715"/>
      <c r="AP6" s="715"/>
      <c r="AQ6" s="715"/>
      <c r="AR6" s="715"/>
      <c r="AS6" s="715"/>
      <c r="AT6" s="715"/>
      <c r="AU6" s="715"/>
      <c r="AV6" s="21"/>
    </row>
    <row r="7" spans="1:53" s="3" customFormat="1" ht="15.75" customHeight="1" x14ac:dyDescent="0.25">
      <c r="A7" s="707" t="s">
        <v>0</v>
      </c>
      <c r="B7" s="717" t="s">
        <v>1</v>
      </c>
      <c r="C7" s="718"/>
      <c r="D7" s="707" t="s">
        <v>2</v>
      </c>
      <c r="E7" s="707" t="s">
        <v>3</v>
      </c>
      <c r="F7" s="721" t="s">
        <v>72</v>
      </c>
      <c r="G7" s="722"/>
      <c r="H7" s="723"/>
      <c r="I7" s="727" t="s">
        <v>82</v>
      </c>
      <c r="J7" s="728"/>
      <c r="K7" s="729"/>
      <c r="L7" s="733" t="s">
        <v>71</v>
      </c>
      <c r="M7" s="749" t="s">
        <v>85</v>
      </c>
      <c r="N7" s="750"/>
      <c r="O7" s="750"/>
      <c r="P7" s="750"/>
      <c r="Q7" s="750"/>
      <c r="R7" s="750"/>
      <c r="S7" s="750"/>
      <c r="T7" s="750"/>
      <c r="U7" s="750"/>
      <c r="V7" s="750"/>
      <c r="W7" s="750"/>
      <c r="X7" s="750"/>
      <c r="Y7" s="750"/>
      <c r="Z7" s="750"/>
      <c r="AA7" s="750"/>
      <c r="AB7" s="750"/>
      <c r="AC7" s="750"/>
      <c r="AD7" s="750"/>
      <c r="AE7" s="750"/>
      <c r="AF7" s="751"/>
      <c r="AG7" s="88"/>
      <c r="AH7" s="736" t="s">
        <v>45</v>
      </c>
      <c r="AI7" s="737"/>
      <c r="AJ7" s="738" t="s">
        <v>17</v>
      </c>
      <c r="AK7" s="739"/>
      <c r="AL7" s="739"/>
      <c r="AM7" s="739"/>
      <c r="AN7" s="739"/>
      <c r="AO7" s="739"/>
      <c r="AP7" s="739"/>
      <c r="AQ7" s="739"/>
      <c r="AR7" s="739"/>
      <c r="AS7" s="739"/>
      <c r="AT7" s="739"/>
      <c r="AU7" s="740"/>
      <c r="AV7" s="22"/>
      <c r="AY7" s="61"/>
    </row>
    <row r="8" spans="1:53" s="3" customFormat="1" ht="24" customHeight="1" x14ac:dyDescent="0.25">
      <c r="A8" s="716"/>
      <c r="B8" s="719"/>
      <c r="C8" s="720"/>
      <c r="D8" s="716"/>
      <c r="E8" s="716"/>
      <c r="F8" s="724"/>
      <c r="G8" s="725"/>
      <c r="H8" s="726"/>
      <c r="I8" s="730"/>
      <c r="J8" s="731"/>
      <c r="K8" s="732"/>
      <c r="L8" s="734"/>
      <c r="M8" s="610" t="s">
        <v>689</v>
      </c>
      <c r="N8" s="719" t="s">
        <v>12</v>
      </c>
      <c r="O8" s="752"/>
      <c r="P8" s="752"/>
      <c r="Q8" s="752"/>
      <c r="R8" s="752"/>
      <c r="S8" s="752"/>
      <c r="T8" s="752"/>
      <c r="U8" s="752"/>
      <c r="V8" s="752"/>
      <c r="W8" s="752"/>
      <c r="X8" s="752"/>
      <c r="Y8" s="752"/>
      <c r="Z8" s="625"/>
      <c r="AA8" s="708" t="s">
        <v>13</v>
      </c>
      <c r="AB8" s="708"/>
      <c r="AC8" s="708"/>
      <c r="AD8" s="708"/>
      <c r="AE8" s="719" t="s">
        <v>16</v>
      </c>
      <c r="AF8" s="720"/>
      <c r="AG8" s="704" t="s">
        <v>402</v>
      </c>
      <c r="AH8" s="697" t="s">
        <v>401</v>
      </c>
      <c r="AI8" s="697" t="s">
        <v>53</v>
      </c>
      <c r="AJ8" s="20" t="s">
        <v>26</v>
      </c>
      <c r="AK8" s="20" t="s">
        <v>27</v>
      </c>
      <c r="AL8" s="20" t="s">
        <v>28</v>
      </c>
      <c r="AM8" s="20" t="s">
        <v>26</v>
      </c>
      <c r="AN8" s="20" t="s">
        <v>26</v>
      </c>
      <c r="AO8" s="20" t="s">
        <v>27</v>
      </c>
      <c r="AP8" s="20" t="s">
        <v>27</v>
      </c>
      <c r="AQ8" s="20" t="s">
        <v>29</v>
      </c>
      <c r="AR8" s="23" t="s">
        <v>29</v>
      </c>
      <c r="AS8" s="20" t="s">
        <v>47</v>
      </c>
      <c r="AT8" s="20" t="s">
        <v>47</v>
      </c>
      <c r="AU8" s="741"/>
      <c r="AV8" s="22"/>
      <c r="AY8" s="61"/>
    </row>
    <row r="9" spans="1:53" s="3" customFormat="1" ht="23.1" customHeight="1" x14ac:dyDescent="0.25">
      <c r="A9" s="716"/>
      <c r="B9" s="707" t="s">
        <v>56</v>
      </c>
      <c r="C9" s="707" t="s">
        <v>65</v>
      </c>
      <c r="D9" s="716"/>
      <c r="E9" s="716"/>
      <c r="F9" s="709" t="s">
        <v>4</v>
      </c>
      <c r="G9" s="709" t="s">
        <v>5</v>
      </c>
      <c r="H9" s="709" t="s">
        <v>6</v>
      </c>
      <c r="I9" s="711" t="s">
        <v>4</v>
      </c>
      <c r="J9" s="711" t="s">
        <v>5</v>
      </c>
      <c r="K9" s="711" t="s">
        <v>6</v>
      </c>
      <c r="L9" s="734"/>
      <c r="M9" s="700" t="s">
        <v>688</v>
      </c>
      <c r="N9" s="700" t="s">
        <v>76</v>
      </c>
      <c r="O9" s="700" t="s">
        <v>52</v>
      </c>
      <c r="P9" s="700" t="s">
        <v>64</v>
      </c>
      <c r="Q9" s="700" t="s">
        <v>25</v>
      </c>
      <c r="R9" s="700" t="s">
        <v>61</v>
      </c>
      <c r="S9" s="700" t="s">
        <v>46</v>
      </c>
      <c r="T9" s="700" t="s">
        <v>62</v>
      </c>
      <c r="U9" s="700" t="s">
        <v>74</v>
      </c>
      <c r="V9" s="700" t="s">
        <v>77</v>
      </c>
      <c r="W9" s="700" t="s">
        <v>78</v>
      </c>
      <c r="X9" s="700" t="s">
        <v>79</v>
      </c>
      <c r="Y9" s="700" t="s">
        <v>41</v>
      </c>
      <c r="Z9" s="700"/>
      <c r="AA9" s="700" t="s">
        <v>7</v>
      </c>
      <c r="AB9" s="700" t="s">
        <v>44</v>
      </c>
      <c r="AC9" s="700" t="s">
        <v>42</v>
      </c>
      <c r="AD9" s="700" t="s">
        <v>75</v>
      </c>
      <c r="AE9" s="702" t="s">
        <v>14</v>
      </c>
      <c r="AF9" s="700" t="s">
        <v>15</v>
      </c>
      <c r="AG9" s="705"/>
      <c r="AH9" s="698"/>
      <c r="AI9" s="698"/>
      <c r="AJ9" s="18">
        <v>1600</v>
      </c>
      <c r="AK9" s="18" t="s">
        <v>30</v>
      </c>
      <c r="AL9" s="18">
        <v>1600</v>
      </c>
      <c r="AM9" s="18" t="s">
        <v>31</v>
      </c>
      <c r="AN9" s="18" t="s">
        <v>31</v>
      </c>
      <c r="AO9" s="18" t="s">
        <v>31</v>
      </c>
      <c r="AP9" s="18" t="s">
        <v>31</v>
      </c>
      <c r="AQ9" s="18" t="s">
        <v>32</v>
      </c>
      <c r="AR9" s="24" t="s">
        <v>32</v>
      </c>
      <c r="AS9" s="18" t="s">
        <v>32</v>
      </c>
      <c r="AT9" s="18" t="s">
        <v>32</v>
      </c>
      <c r="AU9" s="742"/>
      <c r="AV9" s="22"/>
      <c r="AY9" s="61"/>
    </row>
    <row r="10" spans="1:53" s="3" customFormat="1" ht="24" x14ac:dyDescent="0.25">
      <c r="A10" s="708"/>
      <c r="B10" s="708"/>
      <c r="C10" s="708"/>
      <c r="D10" s="708"/>
      <c r="E10" s="708"/>
      <c r="F10" s="710"/>
      <c r="G10" s="710"/>
      <c r="H10" s="710"/>
      <c r="I10" s="712"/>
      <c r="J10" s="712"/>
      <c r="K10" s="712"/>
      <c r="L10" s="735"/>
      <c r="M10" s="701"/>
      <c r="N10" s="701"/>
      <c r="O10" s="701"/>
      <c r="P10" s="701"/>
      <c r="Q10" s="701"/>
      <c r="R10" s="701"/>
      <c r="S10" s="701"/>
      <c r="T10" s="701"/>
      <c r="U10" s="701"/>
      <c r="V10" s="701"/>
      <c r="W10" s="701"/>
      <c r="X10" s="701"/>
      <c r="Y10" s="701"/>
      <c r="Z10" s="701"/>
      <c r="AA10" s="701"/>
      <c r="AB10" s="701"/>
      <c r="AC10" s="701"/>
      <c r="AD10" s="701"/>
      <c r="AE10" s="703"/>
      <c r="AF10" s="701"/>
      <c r="AG10" s="706"/>
      <c r="AH10" s="699"/>
      <c r="AI10" s="699"/>
      <c r="AJ10" s="19" t="s">
        <v>33</v>
      </c>
      <c r="AK10" s="19" t="s">
        <v>34</v>
      </c>
      <c r="AL10" s="19" t="s">
        <v>289</v>
      </c>
      <c r="AM10" s="19" t="s">
        <v>35</v>
      </c>
      <c r="AN10" s="19" t="s">
        <v>36</v>
      </c>
      <c r="AO10" s="19" t="s">
        <v>37</v>
      </c>
      <c r="AP10" s="19" t="s">
        <v>38</v>
      </c>
      <c r="AQ10" s="19" t="s">
        <v>40</v>
      </c>
      <c r="AR10" s="25" t="s">
        <v>39</v>
      </c>
      <c r="AS10" s="19" t="s">
        <v>48</v>
      </c>
      <c r="AT10" s="19" t="s">
        <v>49</v>
      </c>
      <c r="AU10" s="743"/>
      <c r="AV10" s="22"/>
      <c r="AW10" s="33"/>
      <c r="AY10" s="61"/>
    </row>
    <row r="11" spans="1:53" s="113" customFormat="1" ht="15.75" customHeight="1" x14ac:dyDescent="0.25">
      <c r="A11" s="106">
        <v>45292</v>
      </c>
      <c r="B11" s="107"/>
      <c r="C11" s="107"/>
      <c r="D11" s="108"/>
      <c r="E11" s="109" t="s">
        <v>24</v>
      </c>
      <c r="F11" s="8"/>
      <c r="G11" s="8"/>
      <c r="H11" s="10">
        <v>106157469.92000011</v>
      </c>
      <c r="I11" s="8"/>
      <c r="J11" s="8"/>
      <c r="K11" s="10">
        <v>34658.11</v>
      </c>
      <c r="L11" s="9">
        <f>H11+K11</f>
        <v>106192128.03000011</v>
      </c>
      <c r="M11" s="9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73"/>
      <c r="AF11" s="8"/>
      <c r="AG11" s="8"/>
      <c r="AH11" s="9">
        <v>34089.73000000001</v>
      </c>
      <c r="AI11" s="8"/>
      <c r="AJ11" s="9">
        <v>42214.017142857097</v>
      </c>
      <c r="AK11" s="9">
        <v>0</v>
      </c>
      <c r="AL11" s="9">
        <v>4840.5</v>
      </c>
      <c r="AM11" s="9">
        <v>0</v>
      </c>
      <c r="AN11" s="9">
        <v>8442.8014285714253</v>
      </c>
      <c r="AO11" s="9">
        <v>0</v>
      </c>
      <c r="AP11" s="9">
        <v>3227</v>
      </c>
      <c r="AQ11" s="9"/>
      <c r="AR11" s="26"/>
      <c r="AS11" s="9"/>
      <c r="AT11" s="26"/>
      <c r="AU11" s="9"/>
      <c r="AV11" s="110"/>
      <c r="AW11" s="111"/>
      <c r="AX11" s="111"/>
      <c r="AY11" s="112"/>
      <c r="AZ11" s="111"/>
    </row>
    <row r="12" spans="1:53" s="113" customFormat="1" ht="15.75" x14ac:dyDescent="0.25">
      <c r="A12" s="106">
        <v>45307</v>
      </c>
      <c r="B12" s="107"/>
      <c r="C12" s="177" t="s">
        <v>330</v>
      </c>
      <c r="D12" s="93"/>
      <c r="E12" s="114" t="s">
        <v>66</v>
      </c>
      <c r="F12" s="8"/>
      <c r="G12" s="11"/>
      <c r="H12" s="66">
        <f>H11+F12-G12</f>
        <v>106157469.92000011</v>
      </c>
      <c r="I12" s="8">
        <v>9.01</v>
      </c>
      <c r="J12" s="8"/>
      <c r="K12" s="66">
        <f>K11+I12-J12</f>
        <v>34667.120000000003</v>
      </c>
      <c r="L12" s="9">
        <f>H12+K12</f>
        <v>106192137.04000011</v>
      </c>
      <c r="M12" s="12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74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28"/>
      <c r="AS12" s="11"/>
      <c r="AT12" s="28"/>
      <c r="AU12" s="11"/>
      <c r="AV12" s="110"/>
      <c r="AW12" s="115">
        <f t="shared" ref="AW12:AW44" si="0">G12+J12+SUM(AH12:AU12)</f>
        <v>0</v>
      </c>
      <c r="AX12" s="115">
        <f t="shared" ref="AX12:AX44" si="1">SUM(N12:AG12)</f>
        <v>0</v>
      </c>
      <c r="AY12" s="112">
        <f>AW12-AX12</f>
        <v>0</v>
      </c>
      <c r="AZ12" s="111"/>
    </row>
    <row r="13" spans="1:53" s="113" customFormat="1" ht="31.5" x14ac:dyDescent="0.25">
      <c r="A13" s="116">
        <v>45309</v>
      </c>
      <c r="B13" s="107"/>
      <c r="C13" s="107" t="s">
        <v>331</v>
      </c>
      <c r="D13" s="117"/>
      <c r="E13" s="114" t="s">
        <v>385</v>
      </c>
      <c r="F13" s="8">
        <v>1756878.59</v>
      </c>
      <c r="G13" s="11"/>
      <c r="H13" s="66">
        <f t="shared" ref="H13:H39" si="2">H12+F13-G13</f>
        <v>107914348.51000011</v>
      </c>
      <c r="I13" s="8"/>
      <c r="J13" s="8"/>
      <c r="K13" s="66">
        <f t="shared" ref="K13:K39" si="3">K12+I13-J13</f>
        <v>34667.120000000003</v>
      </c>
      <c r="L13" s="9">
        <f t="shared" ref="L13:L95" si="4">H13+K13</f>
        <v>107949015.63000011</v>
      </c>
      <c r="M13" s="12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74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28"/>
      <c r="AS13" s="11"/>
      <c r="AT13" s="28"/>
      <c r="AU13" s="11"/>
      <c r="AV13" s="110"/>
      <c r="AW13" s="115">
        <f t="shared" si="0"/>
        <v>0</v>
      </c>
      <c r="AX13" s="115">
        <f t="shared" si="1"/>
        <v>0</v>
      </c>
      <c r="AY13" s="112">
        <f t="shared" ref="AY13:AY14" si="5">AW13-AX13</f>
        <v>0</v>
      </c>
      <c r="AZ13" s="111"/>
    </row>
    <row r="14" spans="1:53" s="113" customFormat="1" ht="31.5" x14ac:dyDescent="0.25">
      <c r="A14" s="116">
        <v>45309</v>
      </c>
      <c r="B14" s="107"/>
      <c r="C14" s="107" t="s">
        <v>332</v>
      </c>
      <c r="D14" s="117"/>
      <c r="E14" s="114" t="s">
        <v>333</v>
      </c>
      <c r="F14" s="8">
        <v>157095.76</v>
      </c>
      <c r="G14" s="11"/>
      <c r="H14" s="66">
        <f t="shared" si="2"/>
        <v>108071444.27000012</v>
      </c>
      <c r="I14" s="8"/>
      <c r="J14" s="8"/>
      <c r="K14" s="66">
        <f t="shared" si="3"/>
        <v>34667.120000000003</v>
      </c>
      <c r="L14" s="9">
        <f t="shared" si="4"/>
        <v>108106111.39000012</v>
      </c>
      <c r="M14" s="12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74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28"/>
      <c r="AS14" s="11"/>
      <c r="AT14" s="28"/>
      <c r="AU14" s="11"/>
      <c r="AV14" s="110"/>
      <c r="AW14" s="115">
        <f t="shared" si="0"/>
        <v>0</v>
      </c>
      <c r="AX14" s="115">
        <f t="shared" si="1"/>
        <v>0</v>
      </c>
      <c r="AY14" s="112">
        <f t="shared" si="5"/>
        <v>0</v>
      </c>
      <c r="AZ14" s="111"/>
      <c r="BA14" s="118">
        <f>G12</f>
        <v>0</v>
      </c>
    </row>
    <row r="15" spans="1:53" s="113" customFormat="1" ht="31.5" x14ac:dyDescent="0.25">
      <c r="A15" s="116">
        <v>45309</v>
      </c>
      <c r="B15" s="107"/>
      <c r="C15" s="107" t="s">
        <v>334</v>
      </c>
      <c r="D15" s="117"/>
      <c r="E15" s="114" t="s">
        <v>335</v>
      </c>
      <c r="F15" s="8">
        <v>279985.09999999998</v>
      </c>
      <c r="G15" s="74"/>
      <c r="H15" s="66">
        <f t="shared" si="2"/>
        <v>108351429.37000011</v>
      </c>
      <c r="I15" s="8"/>
      <c r="J15" s="8"/>
      <c r="K15" s="66">
        <f t="shared" si="3"/>
        <v>34667.120000000003</v>
      </c>
      <c r="L15" s="9">
        <f t="shared" si="4"/>
        <v>108386096.49000011</v>
      </c>
      <c r="M15" s="12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74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28"/>
      <c r="AS15" s="11"/>
      <c r="AT15" s="28"/>
      <c r="AU15" s="11"/>
      <c r="AV15" s="110"/>
      <c r="AW15" s="115">
        <f t="shared" si="0"/>
        <v>0</v>
      </c>
      <c r="AX15" s="115">
        <f t="shared" si="1"/>
        <v>0</v>
      </c>
      <c r="AY15" s="112">
        <f>AW15-AX15</f>
        <v>0</v>
      </c>
      <c r="AZ15" s="111"/>
    </row>
    <row r="16" spans="1:53" s="113" customFormat="1" ht="31.5" x14ac:dyDescent="0.25">
      <c r="A16" s="119">
        <v>45301</v>
      </c>
      <c r="B16" s="107" t="s">
        <v>336</v>
      </c>
      <c r="C16" s="120" t="s">
        <v>358</v>
      </c>
      <c r="D16" s="474" t="s">
        <v>51</v>
      </c>
      <c r="E16" s="93" t="s">
        <v>359</v>
      </c>
      <c r="F16" s="11"/>
      <c r="G16" s="74">
        <v>58724.319999999992</v>
      </c>
      <c r="H16" s="66">
        <f t="shared" si="2"/>
        <v>108292705.05000012</v>
      </c>
      <c r="I16" s="8"/>
      <c r="J16" s="8"/>
      <c r="K16" s="66">
        <f t="shared" si="3"/>
        <v>34667.120000000003</v>
      </c>
      <c r="L16" s="9">
        <f t="shared" si="4"/>
        <v>108327372.17000012</v>
      </c>
      <c r="M16" s="12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74"/>
      <c r="AF16" s="11"/>
      <c r="AG16" s="11"/>
      <c r="AH16" s="11"/>
      <c r="AI16" s="11"/>
      <c r="AJ16" s="11">
        <v>-42214.02</v>
      </c>
      <c r="AK16" s="11">
        <v>0</v>
      </c>
      <c r="AL16" s="11">
        <v>-4840.5</v>
      </c>
      <c r="AM16" s="11">
        <v>0</v>
      </c>
      <c r="AN16" s="11">
        <v>-8442.7999999999993</v>
      </c>
      <c r="AO16" s="11">
        <v>0</v>
      </c>
      <c r="AP16" s="11">
        <v>-3227</v>
      </c>
      <c r="AQ16" s="11"/>
      <c r="AR16" s="28"/>
      <c r="AS16" s="11"/>
      <c r="AT16" s="28"/>
      <c r="AU16" s="11"/>
      <c r="AV16" s="110"/>
      <c r="AW16" s="115">
        <f t="shared" ref="AW16:AW22" si="6">G16+J16+SUM(AH16:AU16)</f>
        <v>0</v>
      </c>
      <c r="AX16" s="115">
        <f t="shared" ref="AX16:AX22" si="7">SUM(N16:AG16)</f>
        <v>0</v>
      </c>
      <c r="AY16" s="112">
        <f t="shared" ref="AY16:AY22" si="8">AW16-AX16</f>
        <v>0</v>
      </c>
      <c r="AZ16" s="111"/>
    </row>
    <row r="17" spans="1:52" s="113" customFormat="1" ht="31.5" x14ac:dyDescent="0.25">
      <c r="A17" s="119">
        <v>45301</v>
      </c>
      <c r="B17" s="107" t="s">
        <v>337</v>
      </c>
      <c r="C17" s="120" t="s">
        <v>423</v>
      </c>
      <c r="D17" s="474" t="s">
        <v>63</v>
      </c>
      <c r="E17" s="93" t="s">
        <v>360</v>
      </c>
      <c r="F17" s="11"/>
      <c r="G17" s="74">
        <v>135000</v>
      </c>
      <c r="H17" s="66">
        <f t="shared" si="2"/>
        <v>108157705.05000012</v>
      </c>
      <c r="I17" s="8"/>
      <c r="J17" s="8"/>
      <c r="K17" s="66">
        <f t="shared" si="3"/>
        <v>34667.120000000003</v>
      </c>
      <c r="L17" s="9">
        <f t="shared" ref="L17:L33" si="9">H17+K17</f>
        <v>108192372.17000012</v>
      </c>
      <c r="M17" s="12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74"/>
      <c r="AF17" s="11">
        <v>135000</v>
      </c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28"/>
      <c r="AS17" s="11"/>
      <c r="AT17" s="28"/>
      <c r="AU17" s="11"/>
      <c r="AV17" s="110"/>
      <c r="AW17" s="115">
        <f t="shared" si="6"/>
        <v>135000</v>
      </c>
      <c r="AX17" s="115">
        <f t="shared" si="7"/>
        <v>135000</v>
      </c>
      <c r="AY17" s="112">
        <f t="shared" si="8"/>
        <v>0</v>
      </c>
      <c r="AZ17" s="111"/>
    </row>
    <row r="18" spans="1:52" s="134" customFormat="1" ht="47.25" x14ac:dyDescent="0.25">
      <c r="A18" s="181">
        <v>45301</v>
      </c>
      <c r="B18" s="177"/>
      <c r="C18" s="188" t="s">
        <v>522</v>
      </c>
      <c r="D18" s="475" t="s">
        <v>63</v>
      </c>
      <c r="E18" s="178" t="s">
        <v>523</v>
      </c>
      <c r="F18" s="74"/>
      <c r="G18" s="95"/>
      <c r="H18" s="66">
        <f t="shared" si="2"/>
        <v>108157705.05000012</v>
      </c>
      <c r="I18" s="98"/>
      <c r="J18" s="98"/>
      <c r="K18" s="66">
        <f t="shared" ref="K18:K22" si="10">K17+I18-J18</f>
        <v>34667.120000000003</v>
      </c>
      <c r="L18" s="9">
        <f t="shared" ref="L18:L22" si="11">H18+K18</f>
        <v>108192372.17000012</v>
      </c>
      <c r="M18" s="11">
        <v>135000</v>
      </c>
      <c r="N18" s="95"/>
      <c r="O18" s="95"/>
      <c r="P18" s="95"/>
      <c r="Q18" s="95"/>
      <c r="R18" s="95"/>
      <c r="S18" s="95"/>
      <c r="T18" s="95"/>
      <c r="U18" s="95"/>
      <c r="V18" s="95"/>
      <c r="W18" s="74"/>
      <c r="X18" s="74"/>
      <c r="Y18" s="74"/>
      <c r="Z18" s="74"/>
      <c r="AA18" s="74"/>
      <c r="AB18" s="74"/>
      <c r="AC18" s="74"/>
      <c r="AD18" s="74"/>
      <c r="AE18" s="74"/>
      <c r="AF18" s="74">
        <v>-135000</v>
      </c>
      <c r="AG18" s="74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100"/>
      <c r="AS18" s="95"/>
      <c r="AT18" s="100"/>
      <c r="AU18" s="95"/>
      <c r="AV18" s="133"/>
      <c r="AW18" s="115">
        <f t="shared" si="6"/>
        <v>0</v>
      </c>
      <c r="AX18" s="115">
        <f t="shared" si="7"/>
        <v>-135000</v>
      </c>
      <c r="AY18" s="112">
        <f t="shared" si="8"/>
        <v>135000</v>
      </c>
      <c r="AZ18" s="131"/>
    </row>
    <row r="19" spans="1:52" s="113" customFormat="1" ht="15.75" x14ac:dyDescent="0.25">
      <c r="A19" s="119">
        <v>45301</v>
      </c>
      <c r="B19" s="107" t="s">
        <v>338</v>
      </c>
      <c r="C19" s="120" t="s">
        <v>424</v>
      </c>
      <c r="D19" s="474" t="s">
        <v>361</v>
      </c>
      <c r="E19" s="93" t="s">
        <v>362</v>
      </c>
      <c r="F19" s="11"/>
      <c r="G19" s="74">
        <v>208823.57</v>
      </c>
      <c r="H19" s="66">
        <f t="shared" si="2"/>
        <v>107948881.48000012</v>
      </c>
      <c r="I19" s="8"/>
      <c r="J19" s="8"/>
      <c r="K19" s="66">
        <f t="shared" si="10"/>
        <v>34667.120000000003</v>
      </c>
      <c r="L19" s="9">
        <f t="shared" si="11"/>
        <v>107983548.60000013</v>
      </c>
      <c r="M19" s="12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>
        <v>223000</v>
      </c>
      <c r="AE19" s="74"/>
      <c r="AF19" s="11"/>
      <c r="AG19" s="11"/>
      <c r="AH19" s="11">
        <v>2230</v>
      </c>
      <c r="AI19" s="11"/>
      <c r="AJ19" s="11">
        <v>9955.36</v>
      </c>
      <c r="AK19" s="11"/>
      <c r="AL19" s="11"/>
      <c r="AM19" s="11"/>
      <c r="AN19" s="11"/>
      <c r="AO19" s="11"/>
      <c r="AP19" s="11">
        <v>1991.07</v>
      </c>
      <c r="AQ19" s="11"/>
      <c r="AR19" s="28"/>
      <c r="AS19" s="11"/>
      <c r="AT19" s="28"/>
      <c r="AU19" s="11"/>
      <c r="AV19" s="110"/>
      <c r="AW19" s="115">
        <f t="shared" si="6"/>
        <v>223000</v>
      </c>
      <c r="AX19" s="115">
        <f t="shared" si="7"/>
        <v>223000</v>
      </c>
      <c r="AY19" s="112">
        <f t="shared" si="8"/>
        <v>0</v>
      </c>
      <c r="AZ19" s="111"/>
    </row>
    <row r="20" spans="1:52" s="113" customFormat="1" ht="15.75" x14ac:dyDescent="0.25">
      <c r="A20" s="119">
        <v>45301</v>
      </c>
      <c r="B20" s="107" t="s">
        <v>339</v>
      </c>
      <c r="C20" s="120" t="s">
        <v>425</v>
      </c>
      <c r="D20" s="474" t="s">
        <v>136</v>
      </c>
      <c r="E20" s="93" t="s">
        <v>363</v>
      </c>
      <c r="F20" s="11"/>
      <c r="G20" s="74">
        <v>473214.28</v>
      </c>
      <c r="H20" s="66">
        <f t="shared" si="2"/>
        <v>107475667.20000012</v>
      </c>
      <c r="I20" s="8"/>
      <c r="J20" s="8"/>
      <c r="K20" s="66">
        <f t="shared" si="10"/>
        <v>34667.120000000003</v>
      </c>
      <c r="L20" s="9">
        <f t="shared" si="11"/>
        <v>107510334.32000013</v>
      </c>
      <c r="M20" s="12"/>
      <c r="N20" s="11"/>
      <c r="O20" s="11"/>
      <c r="P20" s="11"/>
      <c r="Q20" s="11">
        <v>500000</v>
      </c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74"/>
      <c r="AF20" s="11"/>
      <c r="AG20" s="11"/>
      <c r="AH20" s="11"/>
      <c r="AI20" s="11"/>
      <c r="AJ20" s="11">
        <v>22321.43</v>
      </c>
      <c r="AK20" s="11"/>
      <c r="AL20" s="11"/>
      <c r="AM20" s="11"/>
      <c r="AN20" s="11">
        <v>4464.29</v>
      </c>
      <c r="AO20" s="11"/>
      <c r="AP20" s="11"/>
      <c r="AQ20" s="11"/>
      <c r="AR20" s="28"/>
      <c r="AS20" s="11"/>
      <c r="AT20" s="28"/>
      <c r="AU20" s="11"/>
      <c r="AV20" s="110"/>
      <c r="AW20" s="115">
        <f t="shared" si="6"/>
        <v>500000</v>
      </c>
      <c r="AX20" s="115">
        <f t="shared" si="7"/>
        <v>500000</v>
      </c>
      <c r="AY20" s="112">
        <f t="shared" si="8"/>
        <v>0</v>
      </c>
      <c r="AZ20" s="111"/>
    </row>
    <row r="21" spans="1:52" s="113" customFormat="1" ht="31.5" x14ac:dyDescent="0.25">
      <c r="A21" s="119">
        <v>45301</v>
      </c>
      <c r="B21" s="107" t="s">
        <v>340</v>
      </c>
      <c r="C21" s="120" t="s">
        <v>426</v>
      </c>
      <c r="D21" s="474" t="s">
        <v>364</v>
      </c>
      <c r="E21" s="93" t="s">
        <v>365</v>
      </c>
      <c r="F21" s="11"/>
      <c r="G21" s="74">
        <v>419520</v>
      </c>
      <c r="H21" s="66">
        <f t="shared" si="2"/>
        <v>107056147.20000012</v>
      </c>
      <c r="I21" s="8"/>
      <c r="J21" s="8"/>
      <c r="K21" s="66">
        <f t="shared" si="10"/>
        <v>34667.120000000003</v>
      </c>
      <c r="L21" s="9">
        <f t="shared" si="11"/>
        <v>107090814.32000013</v>
      </c>
      <c r="M21" s="12"/>
      <c r="N21" s="11"/>
      <c r="O21" s="11"/>
      <c r="P21" s="11"/>
      <c r="Q21" s="11">
        <v>437000</v>
      </c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74"/>
      <c r="AF21" s="11"/>
      <c r="AG21" s="11"/>
      <c r="AH21" s="11"/>
      <c r="AI21" s="11"/>
      <c r="AJ21" s="11"/>
      <c r="AK21" s="11"/>
      <c r="AL21" s="11">
        <v>13110</v>
      </c>
      <c r="AM21" s="11"/>
      <c r="AN21" s="11">
        <v>4370</v>
      </c>
      <c r="AO21" s="11"/>
      <c r="AP21" s="11"/>
      <c r="AQ21" s="11"/>
      <c r="AR21" s="28"/>
      <c r="AS21" s="11"/>
      <c r="AT21" s="28"/>
      <c r="AU21" s="11"/>
      <c r="AV21" s="110"/>
      <c r="AW21" s="115">
        <f t="shared" si="6"/>
        <v>437000</v>
      </c>
      <c r="AX21" s="115">
        <f t="shared" si="7"/>
        <v>437000</v>
      </c>
      <c r="AY21" s="112">
        <f t="shared" si="8"/>
        <v>0</v>
      </c>
      <c r="AZ21" s="111"/>
    </row>
    <row r="22" spans="1:52" s="113" customFormat="1" ht="31.5" x14ac:dyDescent="0.25">
      <c r="A22" s="119">
        <v>45301</v>
      </c>
      <c r="B22" s="107" t="s">
        <v>341</v>
      </c>
      <c r="C22" s="120" t="s">
        <v>427</v>
      </c>
      <c r="D22" s="474" t="s">
        <v>364</v>
      </c>
      <c r="E22" s="93" t="s">
        <v>366</v>
      </c>
      <c r="F22" s="11"/>
      <c r="G22" s="74">
        <v>273196.25</v>
      </c>
      <c r="H22" s="66">
        <f t="shared" si="2"/>
        <v>106782950.95000012</v>
      </c>
      <c r="I22" s="8"/>
      <c r="J22" s="8"/>
      <c r="K22" s="66">
        <f t="shared" si="10"/>
        <v>34667.120000000003</v>
      </c>
      <c r="L22" s="9">
        <f t="shared" si="11"/>
        <v>106817618.07000013</v>
      </c>
      <c r="M22" s="12"/>
      <c r="N22" s="11"/>
      <c r="O22" s="11"/>
      <c r="P22" s="11"/>
      <c r="Q22" s="11"/>
      <c r="R22" s="11"/>
      <c r="S22" s="11"/>
      <c r="T22" s="11"/>
      <c r="U22" s="11">
        <v>52600</v>
      </c>
      <c r="V22" s="11"/>
      <c r="W22" s="11">
        <v>175000</v>
      </c>
      <c r="X22" s="11"/>
      <c r="Y22" s="11">
        <v>59975</v>
      </c>
      <c r="Z22" s="11"/>
      <c r="AA22" s="11"/>
      <c r="AB22" s="11"/>
      <c r="AC22" s="11"/>
      <c r="AD22" s="11"/>
      <c r="AE22" s="74"/>
      <c r="AF22" s="11"/>
      <c r="AG22" s="11"/>
      <c r="AH22" s="11"/>
      <c r="AI22" s="11"/>
      <c r="AJ22" s="11"/>
      <c r="AK22" s="11"/>
      <c r="AL22" s="11">
        <v>8627.25</v>
      </c>
      <c r="AM22" s="11"/>
      <c r="AN22" s="11"/>
      <c r="AO22" s="11"/>
      <c r="AP22" s="11">
        <v>5751.5</v>
      </c>
      <c r="AQ22" s="11"/>
      <c r="AR22" s="28"/>
      <c r="AS22" s="11"/>
      <c r="AT22" s="28"/>
      <c r="AU22" s="11"/>
      <c r="AV22" s="110"/>
      <c r="AW22" s="115">
        <f t="shared" si="6"/>
        <v>287575</v>
      </c>
      <c r="AX22" s="115">
        <f t="shared" si="7"/>
        <v>287575</v>
      </c>
      <c r="AY22" s="112">
        <f t="shared" si="8"/>
        <v>0</v>
      </c>
      <c r="AZ22" s="111"/>
    </row>
    <row r="23" spans="1:52" s="113" customFormat="1" ht="31.5" x14ac:dyDescent="0.25">
      <c r="A23" s="119">
        <v>45301</v>
      </c>
      <c r="B23" s="107" t="s">
        <v>342</v>
      </c>
      <c r="C23" s="120" t="s">
        <v>428</v>
      </c>
      <c r="D23" s="474" t="s">
        <v>364</v>
      </c>
      <c r="E23" s="93" t="s">
        <v>367</v>
      </c>
      <c r="F23" s="11"/>
      <c r="G23" s="74">
        <v>140362.5</v>
      </c>
      <c r="H23" s="66">
        <f t="shared" si="2"/>
        <v>106642588.45000012</v>
      </c>
      <c r="I23" s="8"/>
      <c r="J23" s="8"/>
      <c r="K23" s="66">
        <f t="shared" si="3"/>
        <v>34667.120000000003</v>
      </c>
      <c r="L23" s="9">
        <f t="shared" si="9"/>
        <v>106677255.57000013</v>
      </c>
      <c r="M23" s="12"/>
      <c r="N23" s="11"/>
      <c r="O23" s="11"/>
      <c r="P23" s="11"/>
      <c r="Q23" s="11">
        <v>91750</v>
      </c>
      <c r="R23" s="11"/>
      <c r="S23" s="11"/>
      <c r="T23" s="11"/>
      <c r="U23" s="11"/>
      <c r="V23" s="11"/>
      <c r="W23" s="11"/>
      <c r="X23" s="11"/>
      <c r="Y23" s="11">
        <v>56000</v>
      </c>
      <c r="Z23" s="11"/>
      <c r="AA23" s="11"/>
      <c r="AB23" s="11"/>
      <c r="AC23" s="11"/>
      <c r="AD23" s="11"/>
      <c r="AE23" s="74"/>
      <c r="AF23" s="11"/>
      <c r="AG23" s="11"/>
      <c r="AH23" s="11"/>
      <c r="AI23" s="11"/>
      <c r="AJ23" s="11"/>
      <c r="AK23" s="11"/>
      <c r="AL23" s="11">
        <v>4432.5</v>
      </c>
      <c r="AM23" s="11"/>
      <c r="AN23" s="11"/>
      <c r="AO23" s="11"/>
      <c r="AP23" s="11">
        <v>2955</v>
      </c>
      <c r="AQ23" s="11"/>
      <c r="AR23" s="28"/>
      <c r="AS23" s="11"/>
      <c r="AT23" s="28"/>
      <c r="AU23" s="11"/>
      <c r="AV23" s="110"/>
      <c r="AW23" s="115">
        <f t="shared" si="0"/>
        <v>147750</v>
      </c>
      <c r="AX23" s="115">
        <f t="shared" si="1"/>
        <v>147750</v>
      </c>
      <c r="AY23" s="112">
        <f t="shared" ref="AY23:AY44" si="12">AW23-AX23</f>
        <v>0</v>
      </c>
      <c r="AZ23" s="111"/>
    </row>
    <row r="24" spans="1:52" s="113" customFormat="1" ht="31.5" x14ac:dyDescent="0.25">
      <c r="A24" s="119">
        <v>45301</v>
      </c>
      <c r="B24" s="107" t="s">
        <v>343</v>
      </c>
      <c r="C24" s="120" t="s">
        <v>429</v>
      </c>
      <c r="D24" s="474" t="s">
        <v>188</v>
      </c>
      <c r="E24" s="93" t="s">
        <v>368</v>
      </c>
      <c r="F24" s="11"/>
      <c r="G24" s="74">
        <v>859750</v>
      </c>
      <c r="H24" s="66">
        <f t="shared" si="2"/>
        <v>105782838.45000012</v>
      </c>
      <c r="I24" s="8"/>
      <c r="J24" s="8"/>
      <c r="K24" s="66">
        <f t="shared" si="3"/>
        <v>34667.120000000003</v>
      </c>
      <c r="L24" s="9">
        <f t="shared" si="9"/>
        <v>105817505.57000013</v>
      </c>
      <c r="M24" s="12"/>
      <c r="N24" s="11"/>
      <c r="O24" s="11"/>
      <c r="P24" s="11"/>
      <c r="Q24" s="11"/>
      <c r="R24" s="11"/>
      <c r="S24" s="11"/>
      <c r="T24" s="11"/>
      <c r="U24" s="11">
        <v>17000</v>
      </c>
      <c r="V24" s="11"/>
      <c r="W24" s="11">
        <v>840000</v>
      </c>
      <c r="X24" s="11"/>
      <c r="Y24" s="11">
        <v>48000</v>
      </c>
      <c r="Z24" s="11"/>
      <c r="AA24" s="11"/>
      <c r="AB24" s="11"/>
      <c r="AC24" s="11"/>
      <c r="AD24" s="11"/>
      <c r="AE24" s="74"/>
      <c r="AF24" s="11"/>
      <c r="AG24" s="11"/>
      <c r="AH24" s="11"/>
      <c r="AI24" s="11"/>
      <c r="AJ24" s="11"/>
      <c r="AK24" s="11"/>
      <c r="AL24" s="11">
        <v>27150</v>
      </c>
      <c r="AM24" s="11"/>
      <c r="AN24" s="11"/>
      <c r="AO24" s="11"/>
      <c r="AP24" s="11">
        <v>18100</v>
      </c>
      <c r="AQ24" s="11"/>
      <c r="AR24" s="28"/>
      <c r="AS24" s="11"/>
      <c r="AT24" s="28"/>
      <c r="AU24" s="11"/>
      <c r="AV24" s="110"/>
      <c r="AW24" s="115">
        <f t="shared" si="0"/>
        <v>905000</v>
      </c>
      <c r="AX24" s="115">
        <f t="shared" si="1"/>
        <v>905000</v>
      </c>
      <c r="AY24" s="112">
        <f t="shared" si="12"/>
        <v>0</v>
      </c>
      <c r="AZ24" s="111"/>
    </row>
    <row r="25" spans="1:52" s="113" customFormat="1" ht="31.5" x14ac:dyDescent="0.25">
      <c r="A25" s="119">
        <v>45301</v>
      </c>
      <c r="B25" s="107" t="s">
        <v>344</v>
      </c>
      <c r="C25" s="120" t="s">
        <v>430</v>
      </c>
      <c r="D25" s="474" t="s">
        <v>188</v>
      </c>
      <c r="E25" s="93" t="s">
        <v>369</v>
      </c>
      <c r="F25" s="11"/>
      <c r="G25" s="74">
        <v>912095</v>
      </c>
      <c r="H25" s="66">
        <f t="shared" si="2"/>
        <v>104870743.45000012</v>
      </c>
      <c r="I25" s="8"/>
      <c r="J25" s="8"/>
      <c r="K25" s="66">
        <f t="shared" si="3"/>
        <v>34667.120000000003</v>
      </c>
      <c r="L25" s="9">
        <f t="shared" si="9"/>
        <v>104905410.57000013</v>
      </c>
      <c r="M25" s="12"/>
      <c r="N25" s="11">
        <v>485000</v>
      </c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>
        <v>475100</v>
      </c>
      <c r="Z25" s="11"/>
      <c r="AA25" s="11"/>
      <c r="AB25" s="11"/>
      <c r="AC25" s="11"/>
      <c r="AD25" s="11"/>
      <c r="AE25" s="74"/>
      <c r="AF25" s="11"/>
      <c r="AG25" s="11"/>
      <c r="AH25" s="11"/>
      <c r="AI25" s="11"/>
      <c r="AJ25" s="11"/>
      <c r="AK25" s="11"/>
      <c r="AL25" s="11">
        <v>28803</v>
      </c>
      <c r="AM25" s="11"/>
      <c r="AN25" s="11"/>
      <c r="AO25" s="11"/>
      <c r="AP25" s="11">
        <v>19202</v>
      </c>
      <c r="AQ25" s="11"/>
      <c r="AR25" s="28"/>
      <c r="AS25" s="11"/>
      <c r="AT25" s="28"/>
      <c r="AU25" s="11"/>
      <c r="AV25" s="110"/>
      <c r="AW25" s="115">
        <f t="shared" si="0"/>
        <v>960100</v>
      </c>
      <c r="AX25" s="115">
        <f t="shared" si="1"/>
        <v>960100</v>
      </c>
      <c r="AY25" s="112">
        <f t="shared" si="12"/>
        <v>0</v>
      </c>
      <c r="AZ25" s="111"/>
    </row>
    <row r="26" spans="1:52" s="113" customFormat="1" ht="31.5" x14ac:dyDescent="0.25">
      <c r="A26" s="119">
        <v>45303</v>
      </c>
      <c r="B26" s="107" t="s">
        <v>345</v>
      </c>
      <c r="C26" s="120" t="s">
        <v>431</v>
      </c>
      <c r="D26" s="474" t="s">
        <v>370</v>
      </c>
      <c r="E26" s="93" t="s">
        <v>371</v>
      </c>
      <c r="F26" s="11"/>
      <c r="G26" s="74">
        <v>625210.72</v>
      </c>
      <c r="H26" s="66">
        <f t="shared" si="2"/>
        <v>104245532.73000012</v>
      </c>
      <c r="I26" s="8"/>
      <c r="J26" s="8"/>
      <c r="K26" s="66">
        <f t="shared" si="3"/>
        <v>34667.120000000003</v>
      </c>
      <c r="L26" s="9">
        <f t="shared" si="9"/>
        <v>104280199.85000013</v>
      </c>
      <c r="M26" s="12"/>
      <c r="N26" s="11"/>
      <c r="O26" s="11"/>
      <c r="P26" s="11"/>
      <c r="Q26" s="11">
        <v>660600</v>
      </c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74"/>
      <c r="AF26" s="11"/>
      <c r="AG26" s="11"/>
      <c r="AH26" s="11"/>
      <c r="AI26" s="11"/>
      <c r="AJ26" s="11">
        <v>29491.07</v>
      </c>
      <c r="AK26" s="11"/>
      <c r="AL26" s="11"/>
      <c r="AM26" s="11"/>
      <c r="AN26" s="11">
        <v>5898.21</v>
      </c>
      <c r="AO26" s="11"/>
      <c r="AP26" s="11"/>
      <c r="AQ26" s="11"/>
      <c r="AR26" s="28"/>
      <c r="AS26" s="11"/>
      <c r="AT26" s="28"/>
      <c r="AU26" s="11"/>
      <c r="AV26" s="110"/>
      <c r="AW26" s="115">
        <f t="shared" si="0"/>
        <v>660600</v>
      </c>
      <c r="AX26" s="115">
        <f t="shared" si="1"/>
        <v>660600</v>
      </c>
      <c r="AY26" s="112">
        <f t="shared" si="12"/>
        <v>0</v>
      </c>
      <c r="AZ26" s="111"/>
    </row>
    <row r="27" spans="1:52" s="113" customFormat="1" ht="31.5" x14ac:dyDescent="0.25">
      <c r="A27" s="119">
        <v>45303</v>
      </c>
      <c r="B27" s="107" t="s">
        <v>346</v>
      </c>
      <c r="C27" s="120" t="s">
        <v>432</v>
      </c>
      <c r="D27" s="474" t="s">
        <v>370</v>
      </c>
      <c r="E27" s="93" t="s">
        <v>372</v>
      </c>
      <c r="F27" s="11"/>
      <c r="G27" s="74">
        <v>587812.5</v>
      </c>
      <c r="H27" s="66">
        <f t="shared" si="2"/>
        <v>103657720.23000012</v>
      </c>
      <c r="I27" s="8"/>
      <c r="J27" s="8"/>
      <c r="K27" s="66">
        <f t="shared" si="3"/>
        <v>34667.120000000003</v>
      </c>
      <c r="L27" s="9">
        <f t="shared" si="9"/>
        <v>103692387.35000013</v>
      </c>
      <c r="M27" s="12"/>
      <c r="N27" s="11"/>
      <c r="O27" s="11"/>
      <c r="P27" s="11"/>
      <c r="Q27" s="11">
        <v>294000</v>
      </c>
      <c r="R27" s="11"/>
      <c r="S27" s="11"/>
      <c r="T27" s="11"/>
      <c r="U27" s="11">
        <v>36000</v>
      </c>
      <c r="V27" s="11"/>
      <c r="W27" s="11"/>
      <c r="X27" s="11"/>
      <c r="Y27" s="11">
        <v>297000</v>
      </c>
      <c r="Z27" s="11"/>
      <c r="AA27" s="11"/>
      <c r="AB27" s="11"/>
      <c r="AC27" s="11"/>
      <c r="AD27" s="11"/>
      <c r="AE27" s="74"/>
      <c r="AF27" s="11"/>
      <c r="AG27" s="11"/>
      <c r="AH27" s="11"/>
      <c r="AI27" s="11"/>
      <c r="AJ27" s="11">
        <v>11196.43</v>
      </c>
      <c r="AK27" s="11"/>
      <c r="AL27" s="11"/>
      <c r="AM27" s="11"/>
      <c r="AN27" s="11"/>
      <c r="AO27" s="11"/>
      <c r="AP27" s="11">
        <v>27991.07</v>
      </c>
      <c r="AQ27" s="11"/>
      <c r="AR27" s="28"/>
      <c r="AS27" s="11"/>
      <c r="AT27" s="28"/>
      <c r="AU27" s="11"/>
      <c r="AV27" s="110"/>
      <c r="AW27" s="115">
        <f t="shared" si="0"/>
        <v>627000</v>
      </c>
      <c r="AX27" s="115">
        <f t="shared" si="1"/>
        <v>627000</v>
      </c>
      <c r="AY27" s="112">
        <f t="shared" si="12"/>
        <v>0</v>
      </c>
      <c r="AZ27" s="111"/>
    </row>
    <row r="28" spans="1:52" s="113" customFormat="1" ht="31.5" x14ac:dyDescent="0.25">
      <c r="A28" s="119">
        <v>45303</v>
      </c>
      <c r="B28" s="107" t="s">
        <v>347</v>
      </c>
      <c r="C28" s="120" t="s">
        <v>433</v>
      </c>
      <c r="D28" s="474" t="s">
        <v>370</v>
      </c>
      <c r="E28" s="93" t="s">
        <v>373</v>
      </c>
      <c r="F28" s="11"/>
      <c r="G28" s="74">
        <v>275625</v>
      </c>
      <c r="H28" s="66">
        <f t="shared" si="2"/>
        <v>103382095.23000012</v>
      </c>
      <c r="I28" s="8"/>
      <c r="J28" s="8"/>
      <c r="K28" s="66">
        <f t="shared" si="3"/>
        <v>34667.120000000003</v>
      </c>
      <c r="L28" s="9">
        <f t="shared" si="9"/>
        <v>103416762.35000013</v>
      </c>
      <c r="M28" s="12"/>
      <c r="N28" s="11"/>
      <c r="O28" s="11"/>
      <c r="P28" s="11"/>
      <c r="Q28" s="11">
        <v>149000</v>
      </c>
      <c r="R28" s="11"/>
      <c r="S28" s="11"/>
      <c r="T28" s="11"/>
      <c r="U28" s="11">
        <v>49000</v>
      </c>
      <c r="V28" s="11"/>
      <c r="W28" s="11"/>
      <c r="X28" s="11"/>
      <c r="Y28" s="11">
        <v>96000</v>
      </c>
      <c r="Z28" s="11"/>
      <c r="AA28" s="11"/>
      <c r="AB28" s="11"/>
      <c r="AC28" s="11"/>
      <c r="AD28" s="11"/>
      <c r="AE28" s="74"/>
      <c r="AF28" s="11"/>
      <c r="AG28" s="11"/>
      <c r="AH28" s="11"/>
      <c r="AI28" s="11"/>
      <c r="AJ28" s="11">
        <v>13125</v>
      </c>
      <c r="AK28" s="11"/>
      <c r="AL28" s="11"/>
      <c r="AM28" s="11"/>
      <c r="AN28" s="11"/>
      <c r="AO28" s="11"/>
      <c r="AP28" s="11">
        <v>5250</v>
      </c>
      <c r="AQ28" s="11"/>
      <c r="AR28" s="28"/>
      <c r="AS28" s="11"/>
      <c r="AT28" s="28"/>
      <c r="AU28" s="11"/>
      <c r="AV28" s="110"/>
      <c r="AW28" s="115">
        <f t="shared" si="0"/>
        <v>294000</v>
      </c>
      <c r="AX28" s="115">
        <f t="shared" si="1"/>
        <v>294000</v>
      </c>
      <c r="AY28" s="112">
        <f t="shared" si="12"/>
        <v>0</v>
      </c>
      <c r="AZ28" s="111"/>
    </row>
    <row r="29" spans="1:52" s="113" customFormat="1" ht="31.5" x14ac:dyDescent="0.25">
      <c r="A29" s="119">
        <v>45307</v>
      </c>
      <c r="B29" s="107" t="s">
        <v>348</v>
      </c>
      <c r="C29" s="120" t="s">
        <v>434</v>
      </c>
      <c r="D29" s="474" t="s">
        <v>370</v>
      </c>
      <c r="E29" s="93" t="s">
        <v>374</v>
      </c>
      <c r="F29" s="11"/>
      <c r="G29" s="74">
        <v>463750</v>
      </c>
      <c r="H29" s="66">
        <f t="shared" si="2"/>
        <v>102918345.23000012</v>
      </c>
      <c r="I29" s="8"/>
      <c r="J29" s="8"/>
      <c r="K29" s="66">
        <f t="shared" si="3"/>
        <v>34667.120000000003</v>
      </c>
      <c r="L29" s="9">
        <f t="shared" si="9"/>
        <v>102953012.35000013</v>
      </c>
      <c r="M29" s="12"/>
      <c r="N29" s="11"/>
      <c r="O29" s="11"/>
      <c r="P29" s="11"/>
      <c r="Q29" s="11">
        <v>490000</v>
      </c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74"/>
      <c r="AF29" s="11"/>
      <c r="AG29" s="11"/>
      <c r="AH29" s="11"/>
      <c r="AI29" s="11"/>
      <c r="AJ29" s="11">
        <v>21875</v>
      </c>
      <c r="AK29" s="11"/>
      <c r="AL29" s="11"/>
      <c r="AM29" s="11"/>
      <c r="AN29" s="11">
        <v>4375</v>
      </c>
      <c r="AO29" s="11"/>
      <c r="AP29" s="11"/>
      <c r="AQ29" s="11"/>
      <c r="AR29" s="28"/>
      <c r="AS29" s="11"/>
      <c r="AT29" s="28"/>
      <c r="AU29" s="11"/>
      <c r="AV29" s="110"/>
      <c r="AW29" s="115">
        <f t="shared" si="0"/>
        <v>490000</v>
      </c>
      <c r="AX29" s="115">
        <f t="shared" si="1"/>
        <v>490000</v>
      </c>
      <c r="AY29" s="112">
        <f t="shared" si="12"/>
        <v>0</v>
      </c>
      <c r="AZ29" s="111"/>
    </row>
    <row r="30" spans="1:52" s="113" customFormat="1" ht="31.5" x14ac:dyDescent="0.25">
      <c r="A30" s="119">
        <v>45307</v>
      </c>
      <c r="B30" s="107" t="s">
        <v>349</v>
      </c>
      <c r="C30" s="120" t="s">
        <v>435</v>
      </c>
      <c r="D30" s="474" t="s">
        <v>188</v>
      </c>
      <c r="E30" s="93" t="s">
        <v>375</v>
      </c>
      <c r="F30" s="11"/>
      <c r="G30" s="74">
        <v>279300</v>
      </c>
      <c r="H30" s="66">
        <f t="shared" si="2"/>
        <v>102639045.23000012</v>
      </c>
      <c r="I30" s="8"/>
      <c r="J30" s="8"/>
      <c r="K30" s="66">
        <f t="shared" si="3"/>
        <v>34667.120000000003</v>
      </c>
      <c r="L30" s="9">
        <f t="shared" si="9"/>
        <v>102673712.35000013</v>
      </c>
      <c r="M30" s="12"/>
      <c r="N30" s="11">
        <v>294000</v>
      </c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74"/>
      <c r="AF30" s="11"/>
      <c r="AG30" s="11"/>
      <c r="AH30" s="11"/>
      <c r="AI30" s="11"/>
      <c r="AJ30" s="11"/>
      <c r="AK30" s="11"/>
      <c r="AL30" s="11">
        <v>8820</v>
      </c>
      <c r="AM30" s="11"/>
      <c r="AN30" s="11"/>
      <c r="AO30" s="11"/>
      <c r="AP30" s="11">
        <v>5880</v>
      </c>
      <c r="AQ30" s="11"/>
      <c r="AR30" s="28"/>
      <c r="AS30" s="11"/>
      <c r="AT30" s="28"/>
      <c r="AU30" s="11"/>
      <c r="AV30" s="110"/>
      <c r="AW30" s="115">
        <f t="shared" si="0"/>
        <v>294000</v>
      </c>
      <c r="AX30" s="115">
        <f t="shared" si="1"/>
        <v>294000</v>
      </c>
      <c r="AY30" s="112">
        <f t="shared" si="12"/>
        <v>0</v>
      </c>
      <c r="AZ30" s="111"/>
    </row>
    <row r="31" spans="1:52" s="113" customFormat="1" ht="31.5" x14ac:dyDescent="0.25">
      <c r="A31" s="119">
        <v>45307</v>
      </c>
      <c r="B31" s="107" t="s">
        <v>350</v>
      </c>
      <c r="C31" s="120" t="s">
        <v>436</v>
      </c>
      <c r="D31" s="474" t="s">
        <v>370</v>
      </c>
      <c r="E31" s="93" t="s">
        <v>376</v>
      </c>
      <c r="F31" s="11"/>
      <c r="G31" s="74">
        <v>551250</v>
      </c>
      <c r="H31" s="66">
        <f t="shared" si="2"/>
        <v>102087795.23000012</v>
      </c>
      <c r="I31" s="8"/>
      <c r="J31" s="8"/>
      <c r="K31" s="66">
        <f t="shared" si="3"/>
        <v>34667.120000000003</v>
      </c>
      <c r="L31" s="9">
        <f t="shared" si="9"/>
        <v>102122462.35000013</v>
      </c>
      <c r="M31" s="12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>
        <v>588000</v>
      </c>
      <c r="Z31" s="11"/>
      <c r="AA31" s="11"/>
      <c r="AB31" s="11"/>
      <c r="AC31" s="11"/>
      <c r="AD31" s="11"/>
      <c r="AE31" s="74"/>
      <c r="AF31" s="11"/>
      <c r="AG31" s="11"/>
      <c r="AH31" s="11"/>
      <c r="AI31" s="11"/>
      <c r="AJ31" s="11"/>
      <c r="AK31" s="11">
        <v>26250</v>
      </c>
      <c r="AL31" s="11"/>
      <c r="AM31" s="11"/>
      <c r="AN31" s="11"/>
      <c r="AO31" s="11"/>
      <c r="AP31" s="11">
        <v>10500</v>
      </c>
      <c r="AQ31" s="11"/>
      <c r="AR31" s="28"/>
      <c r="AS31" s="11"/>
      <c r="AT31" s="28"/>
      <c r="AU31" s="11"/>
      <c r="AV31" s="110"/>
      <c r="AW31" s="115">
        <f t="shared" si="0"/>
        <v>588000</v>
      </c>
      <c r="AX31" s="115">
        <f t="shared" si="1"/>
        <v>588000</v>
      </c>
      <c r="AY31" s="112">
        <f t="shared" si="12"/>
        <v>0</v>
      </c>
      <c r="AZ31" s="111"/>
    </row>
    <row r="32" spans="1:52" s="113" customFormat="1" ht="31.5" x14ac:dyDescent="0.25">
      <c r="A32" s="119">
        <v>45315</v>
      </c>
      <c r="B32" s="107" t="s">
        <v>351</v>
      </c>
      <c r="C32" s="120" t="s">
        <v>437</v>
      </c>
      <c r="D32" s="474" t="s">
        <v>188</v>
      </c>
      <c r="E32" s="93" t="s">
        <v>377</v>
      </c>
      <c r="F32" s="11"/>
      <c r="G32" s="74">
        <v>807500</v>
      </c>
      <c r="H32" s="66">
        <f t="shared" si="2"/>
        <v>101280295.23000012</v>
      </c>
      <c r="I32" s="8"/>
      <c r="J32" s="8"/>
      <c r="K32" s="66">
        <f t="shared" si="3"/>
        <v>34667.120000000003</v>
      </c>
      <c r="L32" s="9">
        <f t="shared" si="9"/>
        <v>101314962.35000013</v>
      </c>
      <c r="M32" s="12"/>
      <c r="N32" s="11">
        <v>850000</v>
      </c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74"/>
      <c r="AF32" s="11"/>
      <c r="AG32" s="11"/>
      <c r="AH32" s="11"/>
      <c r="AI32" s="11"/>
      <c r="AJ32" s="11"/>
      <c r="AK32" s="11"/>
      <c r="AL32" s="11">
        <v>25500</v>
      </c>
      <c r="AM32" s="11"/>
      <c r="AN32" s="11"/>
      <c r="AO32" s="11"/>
      <c r="AP32" s="11">
        <v>17000</v>
      </c>
      <c r="AQ32" s="11"/>
      <c r="AR32" s="28"/>
      <c r="AS32" s="11"/>
      <c r="AT32" s="28"/>
      <c r="AU32" s="11"/>
      <c r="AV32" s="110"/>
      <c r="AW32" s="115">
        <f t="shared" si="0"/>
        <v>850000</v>
      </c>
      <c r="AX32" s="115">
        <f t="shared" si="1"/>
        <v>850000</v>
      </c>
      <c r="AY32" s="112">
        <f t="shared" si="12"/>
        <v>0</v>
      </c>
      <c r="AZ32" s="111"/>
    </row>
    <row r="33" spans="1:53" s="113" customFormat="1" ht="31.5" x14ac:dyDescent="0.25">
      <c r="A33" s="119">
        <v>45317</v>
      </c>
      <c r="B33" s="107" t="s">
        <v>352</v>
      </c>
      <c r="C33" s="120" t="s">
        <v>438</v>
      </c>
      <c r="D33" s="474" t="s">
        <v>54</v>
      </c>
      <c r="E33" s="93" t="s">
        <v>378</v>
      </c>
      <c r="F33" s="11"/>
      <c r="G33" s="74">
        <v>30935.63</v>
      </c>
      <c r="H33" s="66">
        <f t="shared" si="2"/>
        <v>101249359.60000013</v>
      </c>
      <c r="I33" s="8"/>
      <c r="J33" s="8"/>
      <c r="K33" s="66">
        <f t="shared" si="3"/>
        <v>34667.120000000003</v>
      </c>
      <c r="L33" s="9">
        <f t="shared" si="9"/>
        <v>101284026.72000013</v>
      </c>
      <c r="M33" s="12"/>
      <c r="N33" s="11"/>
      <c r="O33" s="11"/>
      <c r="P33" s="11"/>
      <c r="Q33" s="11"/>
      <c r="R33" s="11">
        <v>32998.01</v>
      </c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74"/>
      <c r="AF33" s="11"/>
      <c r="AG33" s="11"/>
      <c r="AH33" s="11"/>
      <c r="AI33" s="11"/>
      <c r="AJ33" s="11"/>
      <c r="AK33" s="11">
        <v>1473.13</v>
      </c>
      <c r="AL33" s="11"/>
      <c r="AM33" s="11"/>
      <c r="AN33" s="11"/>
      <c r="AO33" s="11">
        <v>589.25</v>
      </c>
      <c r="AP33" s="11"/>
      <c r="AQ33" s="11"/>
      <c r="AR33" s="28"/>
      <c r="AS33" s="11"/>
      <c r="AT33" s="28"/>
      <c r="AU33" s="11"/>
      <c r="AV33" s="110"/>
      <c r="AW33" s="115">
        <f t="shared" si="0"/>
        <v>32998.01</v>
      </c>
      <c r="AX33" s="115">
        <f t="shared" si="1"/>
        <v>32998.01</v>
      </c>
      <c r="AY33" s="112">
        <f t="shared" si="12"/>
        <v>0</v>
      </c>
      <c r="AZ33" s="111"/>
    </row>
    <row r="34" spans="1:53" s="113" customFormat="1" ht="31.5" x14ac:dyDescent="0.25">
      <c r="A34" s="119">
        <v>45317</v>
      </c>
      <c r="B34" s="107" t="s">
        <v>353</v>
      </c>
      <c r="C34" s="120" t="s">
        <v>439</v>
      </c>
      <c r="D34" s="474" t="s">
        <v>54</v>
      </c>
      <c r="E34" s="93" t="s">
        <v>379</v>
      </c>
      <c r="F34" s="11"/>
      <c r="G34" s="74">
        <v>30927.27</v>
      </c>
      <c r="H34" s="66">
        <f t="shared" si="2"/>
        <v>101218432.33000013</v>
      </c>
      <c r="I34" s="8"/>
      <c r="J34" s="8"/>
      <c r="K34" s="66">
        <f t="shared" si="3"/>
        <v>34667.120000000003</v>
      </c>
      <c r="L34" s="9">
        <f t="shared" ref="L34:L39" si="13">H34+K34</f>
        <v>101253099.45000014</v>
      </c>
      <c r="M34" s="12"/>
      <c r="N34" s="11"/>
      <c r="O34" s="11"/>
      <c r="P34" s="11"/>
      <c r="Q34" s="11"/>
      <c r="R34" s="11">
        <v>32989</v>
      </c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74"/>
      <c r="AF34" s="11"/>
      <c r="AG34" s="11"/>
      <c r="AH34" s="11"/>
      <c r="AI34" s="11"/>
      <c r="AJ34" s="11"/>
      <c r="AK34" s="11">
        <v>1472.68</v>
      </c>
      <c r="AL34" s="11"/>
      <c r="AM34" s="11"/>
      <c r="AN34" s="11"/>
      <c r="AO34" s="11">
        <v>589.04999999999995</v>
      </c>
      <c r="AP34" s="11"/>
      <c r="AQ34" s="11"/>
      <c r="AR34" s="28"/>
      <c r="AS34" s="11"/>
      <c r="AT34" s="28"/>
      <c r="AU34" s="11"/>
      <c r="AV34" s="110"/>
      <c r="AW34" s="115">
        <f t="shared" si="0"/>
        <v>32989</v>
      </c>
      <c r="AX34" s="115">
        <f t="shared" si="1"/>
        <v>32989</v>
      </c>
      <c r="AY34" s="112">
        <f t="shared" si="12"/>
        <v>0</v>
      </c>
      <c r="AZ34" s="111"/>
    </row>
    <row r="35" spans="1:53" s="113" customFormat="1" ht="31.5" x14ac:dyDescent="0.25">
      <c r="A35" s="119">
        <v>45317</v>
      </c>
      <c r="B35" s="107" t="s">
        <v>354</v>
      </c>
      <c r="C35" s="120" t="s">
        <v>440</v>
      </c>
      <c r="D35" s="474" t="s">
        <v>54</v>
      </c>
      <c r="E35" s="93" t="s">
        <v>380</v>
      </c>
      <c r="F35" s="11"/>
      <c r="G35" s="74">
        <v>28115.62</v>
      </c>
      <c r="H35" s="66">
        <f t="shared" si="2"/>
        <v>101190316.71000013</v>
      </c>
      <c r="I35" s="8"/>
      <c r="J35" s="8"/>
      <c r="K35" s="66">
        <f t="shared" si="3"/>
        <v>34667.120000000003</v>
      </c>
      <c r="L35" s="9">
        <f t="shared" si="13"/>
        <v>101224983.83000013</v>
      </c>
      <c r="M35" s="12"/>
      <c r="N35" s="11"/>
      <c r="O35" s="11"/>
      <c r="P35" s="11"/>
      <c r="Q35" s="11"/>
      <c r="R35" s="11">
        <v>29990</v>
      </c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74"/>
      <c r="AF35" s="11"/>
      <c r="AG35" s="11"/>
      <c r="AH35" s="11"/>
      <c r="AI35" s="11"/>
      <c r="AJ35" s="11"/>
      <c r="AK35" s="11">
        <v>1338.84</v>
      </c>
      <c r="AL35" s="11"/>
      <c r="AM35" s="11"/>
      <c r="AN35" s="11"/>
      <c r="AO35" s="11">
        <v>535.54</v>
      </c>
      <c r="AP35" s="11"/>
      <c r="AQ35" s="11"/>
      <c r="AR35" s="28"/>
      <c r="AS35" s="11"/>
      <c r="AT35" s="28"/>
      <c r="AU35" s="11"/>
      <c r="AV35" s="110"/>
      <c r="AW35" s="115">
        <f t="shared" si="0"/>
        <v>29990</v>
      </c>
      <c r="AX35" s="115">
        <f t="shared" si="1"/>
        <v>29990</v>
      </c>
      <c r="AY35" s="112">
        <f t="shared" si="12"/>
        <v>0</v>
      </c>
      <c r="AZ35" s="111"/>
    </row>
    <row r="36" spans="1:53" s="113" customFormat="1" ht="31.5" x14ac:dyDescent="0.25">
      <c r="A36" s="119">
        <v>45317</v>
      </c>
      <c r="B36" s="107" t="s">
        <v>355</v>
      </c>
      <c r="C36" s="120" t="s">
        <v>441</v>
      </c>
      <c r="D36" s="474" t="s">
        <v>54</v>
      </c>
      <c r="E36" s="93" t="s">
        <v>381</v>
      </c>
      <c r="F36" s="11"/>
      <c r="G36" s="74">
        <v>30927.27</v>
      </c>
      <c r="H36" s="66">
        <f t="shared" si="2"/>
        <v>101159389.44000013</v>
      </c>
      <c r="I36" s="8"/>
      <c r="J36" s="8"/>
      <c r="K36" s="66">
        <f t="shared" si="3"/>
        <v>34667.120000000003</v>
      </c>
      <c r="L36" s="9">
        <f t="shared" si="13"/>
        <v>101194056.56000014</v>
      </c>
      <c r="M36" s="12"/>
      <c r="N36" s="11"/>
      <c r="O36" s="11"/>
      <c r="P36" s="11"/>
      <c r="Q36" s="11"/>
      <c r="R36" s="11">
        <v>32989</v>
      </c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74"/>
      <c r="AF36" s="11"/>
      <c r="AG36" s="11"/>
      <c r="AH36" s="11"/>
      <c r="AI36" s="11"/>
      <c r="AJ36" s="11"/>
      <c r="AK36" s="11">
        <v>1472.68</v>
      </c>
      <c r="AL36" s="11"/>
      <c r="AM36" s="11"/>
      <c r="AN36" s="11"/>
      <c r="AO36" s="11">
        <v>589.04999999999995</v>
      </c>
      <c r="AP36" s="11"/>
      <c r="AQ36" s="11"/>
      <c r="AR36" s="28"/>
      <c r="AS36" s="11"/>
      <c r="AT36" s="28"/>
      <c r="AU36" s="11"/>
      <c r="AV36" s="110"/>
      <c r="AW36" s="115">
        <f t="shared" si="0"/>
        <v>32989</v>
      </c>
      <c r="AX36" s="115">
        <f t="shared" si="1"/>
        <v>32989</v>
      </c>
      <c r="AY36" s="112">
        <f t="shared" si="12"/>
        <v>0</v>
      </c>
      <c r="AZ36" s="111"/>
    </row>
    <row r="37" spans="1:53" s="113" customFormat="1" ht="31.5" x14ac:dyDescent="0.25">
      <c r="A37" s="119">
        <v>45317</v>
      </c>
      <c r="B37" s="107" t="s">
        <v>356</v>
      </c>
      <c r="C37" s="120" t="s">
        <v>442</v>
      </c>
      <c r="D37" s="474" t="s">
        <v>54</v>
      </c>
      <c r="E37" s="93" t="s">
        <v>382</v>
      </c>
      <c r="F37" s="11"/>
      <c r="G37" s="11">
        <v>30927.27</v>
      </c>
      <c r="H37" s="66">
        <f t="shared" si="2"/>
        <v>101128462.17000014</v>
      </c>
      <c r="I37" s="8"/>
      <c r="J37" s="8"/>
      <c r="K37" s="66">
        <f t="shared" si="3"/>
        <v>34667.120000000003</v>
      </c>
      <c r="L37" s="9">
        <f t="shared" si="13"/>
        <v>101163129.29000014</v>
      </c>
      <c r="M37" s="12"/>
      <c r="N37" s="11"/>
      <c r="O37" s="11"/>
      <c r="P37" s="11"/>
      <c r="Q37" s="11"/>
      <c r="R37" s="11">
        <v>32989</v>
      </c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74"/>
      <c r="AF37" s="11"/>
      <c r="AG37" s="11"/>
      <c r="AH37" s="11"/>
      <c r="AI37" s="11"/>
      <c r="AJ37" s="11"/>
      <c r="AK37" s="11">
        <v>1472.68</v>
      </c>
      <c r="AL37" s="11"/>
      <c r="AM37" s="11"/>
      <c r="AN37" s="11"/>
      <c r="AO37" s="11">
        <v>589.04999999999995</v>
      </c>
      <c r="AP37" s="11"/>
      <c r="AQ37" s="11"/>
      <c r="AR37" s="28"/>
      <c r="AS37" s="11"/>
      <c r="AT37" s="28"/>
      <c r="AU37" s="11"/>
      <c r="AV37" s="110"/>
      <c r="AW37" s="115">
        <f t="shared" si="0"/>
        <v>32989</v>
      </c>
      <c r="AX37" s="115">
        <f t="shared" si="1"/>
        <v>32989</v>
      </c>
      <c r="AY37" s="112">
        <f t="shared" si="12"/>
        <v>0</v>
      </c>
      <c r="AZ37" s="111"/>
    </row>
    <row r="38" spans="1:53" s="113" customFormat="1" ht="31.5" x14ac:dyDescent="0.25">
      <c r="A38" s="119">
        <v>45317</v>
      </c>
      <c r="B38" s="107" t="s">
        <v>357</v>
      </c>
      <c r="C38" s="120" t="s">
        <v>443</v>
      </c>
      <c r="D38" s="474" t="s">
        <v>54</v>
      </c>
      <c r="E38" s="93" t="s">
        <v>383</v>
      </c>
      <c r="F38" s="11"/>
      <c r="G38" s="11">
        <v>30927.27</v>
      </c>
      <c r="H38" s="66">
        <f t="shared" si="2"/>
        <v>101097534.90000014</v>
      </c>
      <c r="I38" s="8"/>
      <c r="J38" s="8"/>
      <c r="K38" s="66">
        <f t="shared" si="3"/>
        <v>34667.120000000003</v>
      </c>
      <c r="L38" s="9">
        <f t="shared" si="13"/>
        <v>101132202.02000014</v>
      </c>
      <c r="M38" s="12"/>
      <c r="N38" s="11"/>
      <c r="O38" s="11"/>
      <c r="P38" s="11"/>
      <c r="Q38" s="11"/>
      <c r="R38" s="11">
        <v>32989</v>
      </c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74"/>
      <c r="AF38" s="11"/>
      <c r="AG38" s="11"/>
      <c r="AH38" s="11"/>
      <c r="AI38" s="11"/>
      <c r="AJ38" s="11"/>
      <c r="AK38" s="11">
        <v>1472.68</v>
      </c>
      <c r="AL38" s="11"/>
      <c r="AM38" s="11"/>
      <c r="AN38" s="11"/>
      <c r="AO38" s="11">
        <v>589.04999999999995</v>
      </c>
      <c r="AP38" s="11"/>
      <c r="AQ38" s="11"/>
      <c r="AR38" s="28"/>
      <c r="AS38" s="11"/>
      <c r="AT38" s="28"/>
      <c r="AU38" s="11"/>
      <c r="AV38" s="110"/>
      <c r="AW38" s="115">
        <f t="shared" si="0"/>
        <v>32989</v>
      </c>
      <c r="AX38" s="115">
        <f t="shared" si="1"/>
        <v>32989</v>
      </c>
      <c r="AY38" s="112">
        <f t="shared" si="12"/>
        <v>0</v>
      </c>
      <c r="AZ38" s="111"/>
    </row>
    <row r="39" spans="1:53" s="113" customFormat="1" ht="15.75" x14ac:dyDescent="0.25">
      <c r="A39" s="106"/>
      <c r="B39" s="122"/>
      <c r="C39" s="122"/>
      <c r="D39" s="123"/>
      <c r="E39" s="93"/>
      <c r="F39" s="8"/>
      <c r="G39" s="8"/>
      <c r="H39" s="66">
        <f t="shared" si="2"/>
        <v>101097534.90000014</v>
      </c>
      <c r="I39" s="8"/>
      <c r="J39" s="8"/>
      <c r="K39" s="66">
        <f t="shared" si="3"/>
        <v>34667.120000000003</v>
      </c>
      <c r="L39" s="9">
        <f t="shared" si="13"/>
        <v>101132202.02000014</v>
      </c>
      <c r="M39" s="9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73"/>
      <c r="AF39" s="8"/>
      <c r="AG39" s="8"/>
      <c r="AH39" s="8"/>
      <c r="AI39" s="8"/>
      <c r="AJ39" s="8"/>
      <c r="AK39" s="9"/>
      <c r="AL39" s="9"/>
      <c r="AM39" s="9"/>
      <c r="AN39" s="9"/>
      <c r="AO39" s="9"/>
      <c r="AP39" s="9"/>
      <c r="AQ39" s="9"/>
      <c r="AR39" s="26"/>
      <c r="AS39" s="9"/>
      <c r="AT39" s="26"/>
      <c r="AU39" s="9"/>
      <c r="AV39" s="110"/>
      <c r="AW39" s="115">
        <f t="shared" si="0"/>
        <v>0</v>
      </c>
      <c r="AX39" s="115">
        <f t="shared" si="1"/>
        <v>0</v>
      </c>
      <c r="AY39" s="112">
        <f t="shared" si="12"/>
        <v>0</v>
      </c>
      <c r="AZ39" s="111"/>
    </row>
    <row r="40" spans="1:53" s="128" customFormat="1" ht="16.5" customHeight="1" thickBot="1" x14ac:dyDescent="0.3">
      <c r="A40" s="14"/>
      <c r="B40" s="15"/>
      <c r="C40" s="15"/>
      <c r="D40" s="124"/>
      <c r="E40" s="125" t="s">
        <v>329</v>
      </c>
      <c r="F40" s="13">
        <f>SUM(F11:F39)</f>
        <v>2193959.4500000002</v>
      </c>
      <c r="G40" s="13">
        <f>SUM(G11:G39)</f>
        <v>7253894.4699999979</v>
      </c>
      <c r="H40" s="65">
        <f>H39</f>
        <v>101097534.90000014</v>
      </c>
      <c r="I40" s="13">
        <f>SUM(I11:I39)</f>
        <v>9.01</v>
      </c>
      <c r="J40" s="13">
        <f>SUM(J11:J39)</f>
        <v>0</v>
      </c>
      <c r="K40" s="65">
        <f>K39</f>
        <v>34667.120000000003</v>
      </c>
      <c r="L40" s="13">
        <f t="shared" si="4"/>
        <v>101132202.02000014</v>
      </c>
      <c r="M40" s="13">
        <f>SUM(M18:M39)</f>
        <v>135000</v>
      </c>
      <c r="N40" s="13">
        <f>SUM(N11:N39)</f>
        <v>1629000</v>
      </c>
      <c r="O40" s="13">
        <f t="shared" ref="O40:AU40" si="14">SUM(O11:O39)</f>
        <v>0</v>
      </c>
      <c r="P40" s="13">
        <f t="shared" si="14"/>
        <v>0</v>
      </c>
      <c r="Q40" s="13">
        <f t="shared" si="14"/>
        <v>2622350</v>
      </c>
      <c r="R40" s="13">
        <f t="shared" si="14"/>
        <v>194944.01</v>
      </c>
      <c r="S40" s="13">
        <f t="shared" si="14"/>
        <v>0</v>
      </c>
      <c r="T40" s="13">
        <f t="shared" si="14"/>
        <v>0</v>
      </c>
      <c r="U40" s="13">
        <f t="shared" si="14"/>
        <v>154600</v>
      </c>
      <c r="V40" s="13">
        <f t="shared" si="14"/>
        <v>0</v>
      </c>
      <c r="W40" s="13">
        <f t="shared" si="14"/>
        <v>1015000</v>
      </c>
      <c r="X40" s="13">
        <f t="shared" si="14"/>
        <v>0</v>
      </c>
      <c r="Y40" s="13">
        <f t="shared" si="14"/>
        <v>1620075</v>
      </c>
      <c r="Z40" s="13">
        <f t="shared" si="14"/>
        <v>0</v>
      </c>
      <c r="AA40" s="13">
        <f t="shared" si="14"/>
        <v>0</v>
      </c>
      <c r="AB40" s="13">
        <f t="shared" si="14"/>
        <v>0</v>
      </c>
      <c r="AC40" s="13">
        <f t="shared" si="14"/>
        <v>0</v>
      </c>
      <c r="AD40" s="13">
        <f t="shared" si="14"/>
        <v>223000</v>
      </c>
      <c r="AE40" s="13">
        <f t="shared" si="14"/>
        <v>0</v>
      </c>
      <c r="AF40" s="13">
        <f t="shared" si="14"/>
        <v>0</v>
      </c>
      <c r="AG40" s="13">
        <f t="shared" si="14"/>
        <v>0</v>
      </c>
      <c r="AH40" s="13">
        <f t="shared" si="14"/>
        <v>36319.73000000001</v>
      </c>
      <c r="AI40" s="13">
        <f t="shared" si="14"/>
        <v>0</v>
      </c>
      <c r="AJ40" s="13">
        <f t="shared" si="14"/>
        <v>107964.28714285709</v>
      </c>
      <c r="AK40" s="13">
        <f t="shared" si="14"/>
        <v>34952.69</v>
      </c>
      <c r="AL40" s="13">
        <f t="shared" si="14"/>
        <v>116442.75</v>
      </c>
      <c r="AM40" s="13">
        <f t="shared" si="14"/>
        <v>0</v>
      </c>
      <c r="AN40" s="13">
        <f t="shared" si="14"/>
        <v>19107.501428571424</v>
      </c>
      <c r="AO40" s="13">
        <f t="shared" si="14"/>
        <v>3480.99</v>
      </c>
      <c r="AP40" s="13">
        <f t="shared" si="14"/>
        <v>114620.64</v>
      </c>
      <c r="AQ40" s="13">
        <f t="shared" si="14"/>
        <v>0</v>
      </c>
      <c r="AR40" s="13">
        <f t="shared" si="14"/>
        <v>0</v>
      </c>
      <c r="AS40" s="13">
        <f t="shared" si="14"/>
        <v>0</v>
      </c>
      <c r="AT40" s="13">
        <f t="shared" si="14"/>
        <v>0</v>
      </c>
      <c r="AU40" s="13">
        <f t="shared" si="14"/>
        <v>0</v>
      </c>
      <c r="AV40" s="126"/>
      <c r="AW40" s="115">
        <f>G40+J40+SUM(AH40:AU40)</f>
        <v>7686783.0585714262</v>
      </c>
      <c r="AX40" s="115">
        <f>SUM(N40:AG40)</f>
        <v>7458969.0099999998</v>
      </c>
      <c r="AY40" s="112">
        <f>AW40-AX40</f>
        <v>227814.04857142642</v>
      </c>
      <c r="AZ40" s="111"/>
      <c r="BA40" s="127"/>
    </row>
    <row r="41" spans="1:53" s="113" customFormat="1" ht="15.75" customHeight="1" x14ac:dyDescent="0.25">
      <c r="A41" s="181"/>
      <c r="B41" s="182"/>
      <c r="C41" s="182"/>
      <c r="D41" s="183"/>
      <c r="E41" s="117"/>
      <c r="F41" s="74"/>
      <c r="G41" s="74"/>
      <c r="H41" s="74"/>
      <c r="I41" s="74"/>
      <c r="J41" s="74"/>
      <c r="K41" s="184"/>
      <c r="L41" s="185">
        <f t="shared" si="4"/>
        <v>0</v>
      </c>
      <c r="M41" s="186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186"/>
      <c r="AL41" s="186"/>
      <c r="AM41" s="186"/>
      <c r="AN41" s="186"/>
      <c r="AO41" s="186"/>
      <c r="AP41" s="186"/>
      <c r="AQ41" s="12"/>
      <c r="AR41" s="27"/>
      <c r="AS41" s="12"/>
      <c r="AT41" s="27"/>
      <c r="AU41" s="12"/>
      <c r="AV41" s="110"/>
      <c r="AW41" s="115">
        <f t="shared" si="0"/>
        <v>0</v>
      </c>
      <c r="AX41" s="115">
        <f t="shared" si="1"/>
        <v>0</v>
      </c>
      <c r="AY41" s="112">
        <f t="shared" si="12"/>
        <v>0</v>
      </c>
      <c r="AZ41" s="111"/>
    </row>
    <row r="42" spans="1:53" s="132" customFormat="1" ht="26.25" customHeight="1" x14ac:dyDescent="0.25">
      <c r="A42" s="179">
        <v>45329</v>
      </c>
      <c r="B42" s="177"/>
      <c r="C42" s="177" t="s">
        <v>386</v>
      </c>
      <c r="D42" s="180"/>
      <c r="E42" s="117" t="s">
        <v>80</v>
      </c>
      <c r="F42" s="73"/>
      <c r="G42" s="73"/>
      <c r="H42" s="74">
        <f>H40+F42-G42</f>
        <v>101097534.90000014</v>
      </c>
      <c r="I42" s="74">
        <v>500</v>
      </c>
      <c r="J42" s="74"/>
      <c r="K42" s="76">
        <f>K40+I42-J42</f>
        <v>35167.120000000003</v>
      </c>
      <c r="L42" s="185">
        <f t="shared" si="4"/>
        <v>101132702.02000014</v>
      </c>
      <c r="M42" s="185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101"/>
      <c r="AR42" s="129"/>
      <c r="AS42" s="101"/>
      <c r="AT42" s="129"/>
      <c r="AU42" s="101"/>
      <c r="AV42" s="130"/>
      <c r="AW42" s="115">
        <f t="shared" si="0"/>
        <v>0</v>
      </c>
      <c r="AX42" s="115">
        <f t="shared" si="1"/>
        <v>0</v>
      </c>
      <c r="AY42" s="112">
        <f t="shared" si="12"/>
        <v>0</v>
      </c>
      <c r="AZ42" s="131"/>
    </row>
    <row r="43" spans="1:53" s="134" customFormat="1" ht="31.5" x14ac:dyDescent="0.25">
      <c r="A43" s="187">
        <v>45328</v>
      </c>
      <c r="B43" s="187" t="s">
        <v>387</v>
      </c>
      <c r="C43" s="120" t="s">
        <v>444</v>
      </c>
      <c r="D43" s="475" t="s">
        <v>188</v>
      </c>
      <c r="E43" s="180" t="s">
        <v>388</v>
      </c>
      <c r="F43" s="73"/>
      <c r="G43" s="73">
        <v>279300</v>
      </c>
      <c r="H43" s="74">
        <f>H42+F43-G43</f>
        <v>100818234.90000014</v>
      </c>
      <c r="I43" s="74"/>
      <c r="J43" s="74"/>
      <c r="K43" s="184">
        <f>K42+I43-J43</f>
        <v>35167.120000000003</v>
      </c>
      <c r="L43" s="185">
        <f t="shared" si="4"/>
        <v>100853402.02000014</v>
      </c>
      <c r="M43" s="185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>
        <v>294000</v>
      </c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>
        <v>8820</v>
      </c>
      <c r="AM43" s="73"/>
      <c r="AN43" s="73"/>
      <c r="AO43" s="73"/>
      <c r="AP43" s="73">
        <v>5880</v>
      </c>
      <c r="AQ43" s="98"/>
      <c r="AR43" s="102"/>
      <c r="AS43" s="98"/>
      <c r="AT43" s="102"/>
      <c r="AU43" s="98"/>
      <c r="AV43" s="133"/>
      <c r="AW43" s="115">
        <f t="shared" si="0"/>
        <v>294000</v>
      </c>
      <c r="AX43" s="115">
        <f t="shared" si="1"/>
        <v>294000</v>
      </c>
      <c r="AY43" s="112">
        <f t="shared" si="12"/>
        <v>0</v>
      </c>
      <c r="AZ43" s="131"/>
    </row>
    <row r="44" spans="1:53" s="134" customFormat="1" ht="31.5" x14ac:dyDescent="0.25">
      <c r="A44" s="187">
        <v>45328</v>
      </c>
      <c r="B44" s="181" t="s">
        <v>389</v>
      </c>
      <c r="C44" s="120" t="s">
        <v>445</v>
      </c>
      <c r="D44" s="475" t="s">
        <v>188</v>
      </c>
      <c r="E44" s="180" t="s">
        <v>390</v>
      </c>
      <c r="F44" s="74"/>
      <c r="G44" s="74">
        <v>549461</v>
      </c>
      <c r="H44" s="74">
        <f t="shared" ref="H44:H46" si="15">H43+F44-G44</f>
        <v>100268773.90000014</v>
      </c>
      <c r="I44" s="74"/>
      <c r="J44" s="74"/>
      <c r="K44" s="184">
        <f t="shared" ref="K44:K46" si="16">K43+I44-J44</f>
        <v>35167.120000000003</v>
      </c>
      <c r="L44" s="185">
        <f t="shared" si="4"/>
        <v>100303941.02000014</v>
      </c>
      <c r="M44" s="186"/>
      <c r="N44" s="74">
        <v>578380</v>
      </c>
      <c r="O44" s="74"/>
      <c r="P44" s="74"/>
      <c r="Q44" s="74"/>
      <c r="R44" s="73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3"/>
      <c r="AH44" s="74"/>
      <c r="AI44" s="74"/>
      <c r="AJ44" s="74"/>
      <c r="AK44" s="74"/>
      <c r="AL44" s="74">
        <v>17351.400000000001</v>
      </c>
      <c r="AM44" s="74"/>
      <c r="AN44" s="74"/>
      <c r="AO44" s="74"/>
      <c r="AP44" s="74">
        <v>11567.6</v>
      </c>
      <c r="AQ44" s="95"/>
      <c r="AR44" s="100"/>
      <c r="AS44" s="95"/>
      <c r="AT44" s="100"/>
      <c r="AU44" s="95"/>
      <c r="AV44" s="133"/>
      <c r="AW44" s="115">
        <f t="shared" si="0"/>
        <v>578380</v>
      </c>
      <c r="AX44" s="115">
        <f t="shared" si="1"/>
        <v>578380</v>
      </c>
      <c r="AY44" s="112">
        <f t="shared" si="12"/>
        <v>0</v>
      </c>
      <c r="AZ44" s="131"/>
    </row>
    <row r="45" spans="1:53" s="134" customFormat="1" ht="31.5" x14ac:dyDescent="0.25">
      <c r="A45" s="187">
        <v>45328</v>
      </c>
      <c r="B45" s="187" t="s">
        <v>391</v>
      </c>
      <c r="C45" s="120" t="s">
        <v>446</v>
      </c>
      <c r="D45" s="476" t="s">
        <v>63</v>
      </c>
      <c r="E45" s="190" t="s">
        <v>392</v>
      </c>
      <c r="F45" s="73"/>
      <c r="G45" s="73">
        <v>135000</v>
      </c>
      <c r="H45" s="74">
        <f t="shared" si="15"/>
        <v>100133773.90000014</v>
      </c>
      <c r="I45" s="74"/>
      <c r="J45" s="74"/>
      <c r="K45" s="184">
        <f t="shared" si="16"/>
        <v>35167.120000000003</v>
      </c>
      <c r="L45" s="185">
        <f t="shared" si="4"/>
        <v>100168941.02000014</v>
      </c>
      <c r="M45" s="186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>
        <v>135000</v>
      </c>
      <c r="AG45" s="73"/>
      <c r="AH45" s="74"/>
      <c r="AI45" s="74"/>
      <c r="AJ45" s="74"/>
      <c r="AK45" s="76"/>
      <c r="AL45" s="76"/>
      <c r="AM45" s="76"/>
      <c r="AN45" s="76"/>
      <c r="AO45" s="76"/>
      <c r="AP45" s="74"/>
      <c r="AQ45" s="95"/>
      <c r="AR45" s="100"/>
      <c r="AS45" s="95"/>
      <c r="AT45" s="100"/>
      <c r="AU45" s="95"/>
      <c r="AV45" s="133"/>
      <c r="AW45" s="115">
        <f t="shared" ref="AW45:AW112" si="17">G45+J45+SUM(AH45:AU45)</f>
        <v>135000</v>
      </c>
      <c r="AX45" s="115">
        <f t="shared" ref="AX45:AX112" si="18">SUM(N45:AG45)</f>
        <v>135000</v>
      </c>
      <c r="AY45" s="112">
        <f t="shared" ref="AY45:AY112" si="19">AW45-AX45</f>
        <v>0</v>
      </c>
      <c r="AZ45" s="131"/>
    </row>
    <row r="46" spans="1:53" s="134" customFormat="1" ht="31.5" x14ac:dyDescent="0.25">
      <c r="A46" s="187">
        <v>45329</v>
      </c>
      <c r="B46" s="187" t="s">
        <v>393</v>
      </c>
      <c r="C46" s="120" t="s">
        <v>447</v>
      </c>
      <c r="D46" s="475" t="s">
        <v>63</v>
      </c>
      <c r="E46" s="180" t="s">
        <v>218</v>
      </c>
      <c r="F46" s="73"/>
      <c r="G46" s="73">
        <v>120000</v>
      </c>
      <c r="H46" s="74">
        <f t="shared" si="15"/>
        <v>100013773.90000014</v>
      </c>
      <c r="I46" s="74"/>
      <c r="J46" s="74"/>
      <c r="K46" s="184">
        <f t="shared" si="16"/>
        <v>35167.120000000003</v>
      </c>
      <c r="L46" s="185">
        <f t="shared" si="4"/>
        <v>100048941.02000014</v>
      </c>
      <c r="M46" s="185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4"/>
      <c r="Z46" s="73"/>
      <c r="AA46" s="73"/>
      <c r="AB46" s="73"/>
      <c r="AC46" s="73"/>
      <c r="AD46" s="73"/>
      <c r="AE46" s="73"/>
      <c r="AF46" s="73">
        <v>120000</v>
      </c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98"/>
      <c r="AR46" s="102"/>
      <c r="AS46" s="98"/>
      <c r="AT46" s="102"/>
      <c r="AU46" s="98"/>
      <c r="AV46" s="133"/>
      <c r="AW46" s="115">
        <f t="shared" si="17"/>
        <v>120000</v>
      </c>
      <c r="AX46" s="115">
        <f t="shared" si="18"/>
        <v>120000</v>
      </c>
      <c r="AY46" s="112">
        <f t="shared" si="19"/>
        <v>0</v>
      </c>
      <c r="AZ46" s="131"/>
    </row>
    <row r="47" spans="1:53" s="134" customFormat="1" ht="31.5" x14ac:dyDescent="0.25">
      <c r="A47" s="187">
        <v>45330</v>
      </c>
      <c r="B47" s="187" t="s">
        <v>394</v>
      </c>
      <c r="C47" s="189" t="s">
        <v>395</v>
      </c>
      <c r="D47" s="391" t="s">
        <v>51</v>
      </c>
      <c r="E47" s="178" t="s">
        <v>396</v>
      </c>
      <c r="F47" s="73"/>
      <c r="G47" s="73">
        <v>396568.86</v>
      </c>
      <c r="H47" s="74">
        <f t="shared" ref="H47:H50" si="20">H46+F47-G47</f>
        <v>99617205.040000141</v>
      </c>
      <c r="I47" s="74"/>
      <c r="J47" s="74"/>
      <c r="K47" s="184">
        <f t="shared" ref="K47:K50" si="21">K46+I47-J47</f>
        <v>35167.120000000003</v>
      </c>
      <c r="L47" s="185">
        <f t="shared" ref="L47:L50" si="22">H47+K47</f>
        <v>99652372.160000145</v>
      </c>
      <c r="M47" s="185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>
        <v>-107964.29</v>
      </c>
      <c r="AK47" s="73">
        <v>-34952.69</v>
      </c>
      <c r="AL47" s="73">
        <v>-116442.75</v>
      </c>
      <c r="AM47" s="73">
        <v>0</v>
      </c>
      <c r="AN47" s="73">
        <v>-19107.5</v>
      </c>
      <c r="AO47" s="73">
        <v>-3480.99</v>
      </c>
      <c r="AP47" s="73">
        <v>-114620.64</v>
      </c>
      <c r="AQ47" s="98">
        <v>0</v>
      </c>
      <c r="AR47" s="102">
        <v>0</v>
      </c>
      <c r="AS47" s="98">
        <v>0</v>
      </c>
      <c r="AT47" s="102">
        <v>0</v>
      </c>
      <c r="AU47" s="98">
        <v>0</v>
      </c>
      <c r="AV47" s="133"/>
      <c r="AW47" s="115">
        <f t="shared" si="17"/>
        <v>0</v>
      </c>
      <c r="AX47" s="115">
        <f t="shared" si="18"/>
        <v>0</v>
      </c>
      <c r="AY47" s="112">
        <f t="shared" si="19"/>
        <v>0</v>
      </c>
      <c r="AZ47" s="131"/>
    </row>
    <row r="48" spans="1:53" s="134" customFormat="1" ht="31.5" x14ac:dyDescent="0.25">
      <c r="A48" s="187">
        <v>45334</v>
      </c>
      <c r="B48" s="187" t="s">
        <v>397</v>
      </c>
      <c r="C48" s="120" t="s">
        <v>448</v>
      </c>
      <c r="D48" s="391" t="s">
        <v>398</v>
      </c>
      <c r="E48" s="178" t="s">
        <v>399</v>
      </c>
      <c r="F48" s="73"/>
      <c r="G48" s="73">
        <v>1742529.15</v>
      </c>
      <c r="H48" s="74">
        <f t="shared" si="20"/>
        <v>97874675.890000135</v>
      </c>
      <c r="I48" s="74"/>
      <c r="J48" s="74"/>
      <c r="K48" s="184">
        <f t="shared" si="21"/>
        <v>35167.120000000003</v>
      </c>
      <c r="L48" s="185">
        <f t="shared" si="22"/>
        <v>97909843.010000139</v>
      </c>
      <c r="M48" s="185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>
        <v>1742529.15</v>
      </c>
      <c r="AH48" s="73"/>
      <c r="AI48" s="73"/>
      <c r="AJ48" s="73"/>
      <c r="AK48" s="73"/>
      <c r="AL48" s="73"/>
      <c r="AM48" s="73"/>
      <c r="AN48" s="73"/>
      <c r="AO48" s="73"/>
      <c r="AP48" s="73"/>
      <c r="AQ48" s="98"/>
      <c r="AR48" s="102"/>
      <c r="AS48" s="98"/>
      <c r="AT48" s="102"/>
      <c r="AU48" s="98"/>
      <c r="AV48" s="133"/>
      <c r="AW48" s="115">
        <f t="shared" si="17"/>
        <v>1742529.15</v>
      </c>
      <c r="AX48" s="115">
        <f t="shared" si="18"/>
        <v>1742529.15</v>
      </c>
      <c r="AY48" s="112">
        <f t="shared" si="19"/>
        <v>0</v>
      </c>
      <c r="AZ48" s="131"/>
    </row>
    <row r="49" spans="1:54" s="134" customFormat="1" ht="47.25" x14ac:dyDescent="0.25">
      <c r="A49" s="187">
        <v>45336</v>
      </c>
      <c r="B49" s="177"/>
      <c r="C49" s="188" t="s">
        <v>524</v>
      </c>
      <c r="D49" s="178" t="s">
        <v>63</v>
      </c>
      <c r="E49" s="190" t="s">
        <v>526</v>
      </c>
      <c r="F49" s="73"/>
      <c r="G49" s="73"/>
      <c r="H49" s="74">
        <f t="shared" si="20"/>
        <v>97874675.890000135</v>
      </c>
      <c r="I49" s="74"/>
      <c r="J49" s="74"/>
      <c r="K49" s="184">
        <f t="shared" si="21"/>
        <v>35167.120000000003</v>
      </c>
      <c r="L49" s="185">
        <f t="shared" si="22"/>
        <v>97909843.010000139</v>
      </c>
      <c r="M49" s="73">
        <v>135000</v>
      </c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4">
        <v>-135000</v>
      </c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98"/>
      <c r="AR49" s="102"/>
      <c r="AS49" s="98"/>
      <c r="AT49" s="102"/>
      <c r="AU49" s="98"/>
      <c r="AV49" s="133"/>
      <c r="AW49" s="115">
        <f>G49+J49+SUM(AH49:AU49)</f>
        <v>0</v>
      </c>
      <c r="AX49" s="115">
        <f>SUM(N49:AG49)</f>
        <v>-135000</v>
      </c>
      <c r="AY49" s="112">
        <f t="shared" si="19"/>
        <v>135000</v>
      </c>
      <c r="AZ49" s="131"/>
    </row>
    <row r="50" spans="1:54" s="134" customFormat="1" ht="31.5" x14ac:dyDescent="0.25">
      <c r="A50" s="187">
        <v>45336</v>
      </c>
      <c r="B50" s="189"/>
      <c r="C50" s="188" t="s">
        <v>525</v>
      </c>
      <c r="D50" s="180" t="s">
        <v>63</v>
      </c>
      <c r="E50" s="180" t="s">
        <v>313</v>
      </c>
      <c r="F50" s="73"/>
      <c r="G50" s="73"/>
      <c r="H50" s="74">
        <f t="shared" si="20"/>
        <v>97874675.890000135</v>
      </c>
      <c r="I50" s="74"/>
      <c r="J50" s="74"/>
      <c r="K50" s="184">
        <f t="shared" si="21"/>
        <v>35167.120000000003</v>
      </c>
      <c r="L50" s="185">
        <f t="shared" si="22"/>
        <v>97909843.010000139</v>
      </c>
      <c r="M50" s="185"/>
      <c r="N50" s="73"/>
      <c r="O50" s="73"/>
      <c r="P50" s="73"/>
      <c r="Q50" s="73"/>
      <c r="R50" s="73"/>
      <c r="S50" s="73"/>
      <c r="T50" s="73"/>
      <c r="U50" s="73"/>
      <c r="V50" s="73"/>
      <c r="W50" s="73">
        <v>120000</v>
      </c>
      <c r="X50" s="73"/>
      <c r="Y50" s="73"/>
      <c r="Z50" s="73"/>
      <c r="AA50" s="73"/>
      <c r="AB50" s="73"/>
      <c r="AC50" s="73"/>
      <c r="AD50" s="73"/>
      <c r="AE50" s="73"/>
      <c r="AF50" s="73">
        <v>-120000</v>
      </c>
      <c r="AG50" s="73"/>
      <c r="AH50" s="73"/>
      <c r="AI50" s="73"/>
      <c r="AJ50" s="73"/>
      <c r="AK50" s="185"/>
      <c r="AL50" s="185"/>
      <c r="AM50" s="185"/>
      <c r="AN50" s="185"/>
      <c r="AO50" s="185"/>
      <c r="AP50" s="185"/>
      <c r="AQ50" s="99"/>
      <c r="AR50" s="103"/>
      <c r="AS50" s="99"/>
      <c r="AT50" s="103"/>
      <c r="AU50" s="99"/>
      <c r="AV50" s="133"/>
      <c r="AW50" s="115">
        <f t="shared" si="17"/>
        <v>0</v>
      </c>
      <c r="AX50" s="115">
        <f t="shared" si="18"/>
        <v>0</v>
      </c>
      <c r="AY50" s="112">
        <f t="shared" si="19"/>
        <v>0</v>
      </c>
      <c r="AZ50" s="131"/>
    </row>
    <row r="51" spans="1:54" s="131" customFormat="1" ht="16.5" thickBot="1" x14ac:dyDescent="0.3">
      <c r="A51" s="192"/>
      <c r="B51" s="193"/>
      <c r="C51" s="193"/>
      <c r="D51" s="194"/>
      <c r="E51" s="195" t="s">
        <v>400</v>
      </c>
      <c r="F51" s="75">
        <f>SUM(F41:F50)</f>
        <v>0</v>
      </c>
      <c r="G51" s="75">
        <f>SUM(G41:G50)</f>
        <v>3222859.01</v>
      </c>
      <c r="H51" s="75">
        <f>H50</f>
        <v>97874675.890000135</v>
      </c>
      <c r="I51" s="75">
        <f>SUM(I41:I50)</f>
        <v>500</v>
      </c>
      <c r="J51" s="75">
        <f>SUM(J41:J50)</f>
        <v>0</v>
      </c>
      <c r="K51" s="196">
        <f>K50</f>
        <v>35167.120000000003</v>
      </c>
      <c r="L51" s="75">
        <f t="shared" si="4"/>
        <v>97909843.010000139</v>
      </c>
      <c r="M51" s="75">
        <f>SUM(M49:M50)</f>
        <v>135000</v>
      </c>
      <c r="N51" s="75">
        <f t="shared" ref="N51:AU51" si="23">SUM(N41:N50)</f>
        <v>578380</v>
      </c>
      <c r="O51" s="75">
        <f t="shared" si="23"/>
        <v>0</v>
      </c>
      <c r="P51" s="75">
        <f t="shared" si="23"/>
        <v>0</v>
      </c>
      <c r="Q51" s="75">
        <f t="shared" si="23"/>
        <v>0</v>
      </c>
      <c r="R51" s="75">
        <f t="shared" si="23"/>
        <v>0</v>
      </c>
      <c r="S51" s="75">
        <f t="shared" si="23"/>
        <v>0</v>
      </c>
      <c r="T51" s="75">
        <f t="shared" si="23"/>
        <v>0</v>
      </c>
      <c r="U51" s="75">
        <f t="shared" si="23"/>
        <v>0</v>
      </c>
      <c r="V51" s="75">
        <f t="shared" si="23"/>
        <v>0</v>
      </c>
      <c r="W51" s="75">
        <f t="shared" si="23"/>
        <v>120000</v>
      </c>
      <c r="X51" s="75">
        <f t="shared" si="23"/>
        <v>0</v>
      </c>
      <c r="Y51" s="75">
        <f t="shared" si="23"/>
        <v>294000</v>
      </c>
      <c r="Z51" s="75">
        <f t="shared" si="23"/>
        <v>0</v>
      </c>
      <c r="AA51" s="75">
        <f t="shared" si="23"/>
        <v>0</v>
      </c>
      <c r="AB51" s="75">
        <f t="shared" si="23"/>
        <v>0</v>
      </c>
      <c r="AC51" s="75">
        <f t="shared" si="23"/>
        <v>0</v>
      </c>
      <c r="AD51" s="75">
        <f t="shared" si="23"/>
        <v>0</v>
      </c>
      <c r="AE51" s="75">
        <f t="shared" si="23"/>
        <v>0</v>
      </c>
      <c r="AF51" s="75">
        <f t="shared" si="23"/>
        <v>0</v>
      </c>
      <c r="AG51" s="75">
        <f t="shared" si="23"/>
        <v>1742529.15</v>
      </c>
      <c r="AH51" s="75">
        <f t="shared" si="23"/>
        <v>0</v>
      </c>
      <c r="AI51" s="75">
        <f t="shared" si="23"/>
        <v>0</v>
      </c>
      <c r="AJ51" s="75">
        <f t="shared" si="23"/>
        <v>-107964.29</v>
      </c>
      <c r="AK51" s="75">
        <f t="shared" si="23"/>
        <v>-34952.69</v>
      </c>
      <c r="AL51" s="75">
        <f t="shared" si="23"/>
        <v>-90271.35</v>
      </c>
      <c r="AM51" s="75">
        <f t="shared" si="23"/>
        <v>0</v>
      </c>
      <c r="AN51" s="75">
        <f t="shared" si="23"/>
        <v>-19107.5</v>
      </c>
      <c r="AO51" s="75">
        <f t="shared" si="23"/>
        <v>-3480.99</v>
      </c>
      <c r="AP51" s="75">
        <f t="shared" si="23"/>
        <v>-97173.040000000008</v>
      </c>
      <c r="AQ51" s="94">
        <f t="shared" si="23"/>
        <v>0</v>
      </c>
      <c r="AR51" s="94">
        <f t="shared" si="23"/>
        <v>0</v>
      </c>
      <c r="AS51" s="94">
        <f t="shared" si="23"/>
        <v>0</v>
      </c>
      <c r="AT51" s="94">
        <f t="shared" si="23"/>
        <v>0</v>
      </c>
      <c r="AU51" s="94">
        <f t="shared" si="23"/>
        <v>0</v>
      </c>
      <c r="AV51" s="135"/>
      <c r="AW51" s="115">
        <f t="shared" si="17"/>
        <v>2869909.15</v>
      </c>
      <c r="AX51" s="115">
        <f t="shared" si="18"/>
        <v>2734909.15</v>
      </c>
      <c r="AY51" s="112">
        <f t="shared" si="19"/>
        <v>135000</v>
      </c>
    </row>
    <row r="52" spans="1:54" s="134" customFormat="1" ht="15.75" customHeight="1" x14ac:dyDescent="0.25">
      <c r="A52" s="181"/>
      <c r="B52" s="182"/>
      <c r="C52" s="182"/>
      <c r="D52" s="183"/>
      <c r="E52" s="117"/>
      <c r="F52" s="74"/>
      <c r="G52" s="74"/>
      <c r="H52" s="74"/>
      <c r="I52" s="74"/>
      <c r="J52" s="74"/>
      <c r="K52" s="184"/>
      <c r="L52" s="186">
        <f t="shared" si="4"/>
        <v>0</v>
      </c>
      <c r="M52" s="186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186"/>
      <c r="AL52" s="186"/>
      <c r="AM52" s="186"/>
      <c r="AN52" s="186"/>
      <c r="AO52" s="186"/>
      <c r="AP52" s="186"/>
      <c r="AQ52" s="96"/>
      <c r="AR52" s="97"/>
      <c r="AS52" s="96"/>
      <c r="AT52" s="97"/>
      <c r="AU52" s="96"/>
      <c r="AV52" s="133"/>
      <c r="AW52" s="115">
        <f t="shared" si="17"/>
        <v>0</v>
      </c>
      <c r="AX52" s="115">
        <f t="shared" si="18"/>
        <v>0</v>
      </c>
      <c r="AY52" s="112">
        <f t="shared" si="19"/>
        <v>0</v>
      </c>
      <c r="AZ52" s="131"/>
    </row>
    <row r="53" spans="1:54" s="134" customFormat="1" ht="31.5" x14ac:dyDescent="0.25">
      <c r="A53" s="187">
        <v>45352</v>
      </c>
      <c r="B53" s="280" t="s">
        <v>415</v>
      </c>
      <c r="C53" s="120" t="s">
        <v>449</v>
      </c>
      <c r="D53" s="391" t="s">
        <v>188</v>
      </c>
      <c r="E53" s="178" t="s">
        <v>453</v>
      </c>
      <c r="F53" s="73"/>
      <c r="G53" s="73">
        <v>225515</v>
      </c>
      <c r="H53" s="73">
        <f>H48+F53-G53</f>
        <v>97649160.890000135</v>
      </c>
      <c r="I53" s="74"/>
      <c r="J53" s="74"/>
      <c r="K53" s="73">
        <f>K48+I53-J53</f>
        <v>35167.120000000003</v>
      </c>
      <c r="L53" s="185">
        <f>H53+K53</f>
        <v>97684328.010000139</v>
      </c>
      <c r="M53" s="186"/>
      <c r="N53" s="74"/>
      <c r="O53" s="74"/>
      <c r="P53" s="74"/>
      <c r="Q53" s="74">
        <v>235500</v>
      </c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>
        <v>7065</v>
      </c>
      <c r="AM53" s="74">
        <v>0</v>
      </c>
      <c r="AN53" s="74">
        <v>1790</v>
      </c>
      <c r="AO53" s="74"/>
      <c r="AP53" s="74">
        <v>1130</v>
      </c>
      <c r="AQ53" s="95"/>
      <c r="AR53" s="100"/>
      <c r="AS53" s="95"/>
      <c r="AT53" s="100"/>
      <c r="AU53" s="95"/>
      <c r="AV53" s="133"/>
      <c r="AW53" s="115">
        <f>G53+J53+SUM(AH53:AU53)</f>
        <v>235500</v>
      </c>
      <c r="AX53" s="115">
        <f>SUM(N53:AG53)</f>
        <v>235500</v>
      </c>
      <c r="AY53" s="112">
        <f>AW53-AX53</f>
        <v>0</v>
      </c>
      <c r="AZ53" s="131"/>
    </row>
    <row r="54" spans="1:54" s="134" customFormat="1" ht="31.5" x14ac:dyDescent="0.25">
      <c r="A54" s="187">
        <v>45357</v>
      </c>
      <c r="B54" s="280" t="s">
        <v>416</v>
      </c>
      <c r="C54" s="120" t="s">
        <v>450</v>
      </c>
      <c r="D54" s="391" t="s">
        <v>83</v>
      </c>
      <c r="E54" s="191" t="s">
        <v>454</v>
      </c>
      <c r="F54" s="73"/>
      <c r="G54" s="73">
        <v>30875</v>
      </c>
      <c r="H54" s="73">
        <f>H53+F54-G54</f>
        <v>97618285.890000135</v>
      </c>
      <c r="I54" s="74"/>
      <c r="J54" s="74"/>
      <c r="K54" s="73">
        <f>K53+I54-J54</f>
        <v>35167.120000000003</v>
      </c>
      <c r="L54" s="185">
        <f>H54+K54</f>
        <v>97653453.010000139</v>
      </c>
      <c r="M54" s="186"/>
      <c r="N54" s="74"/>
      <c r="O54" s="74"/>
      <c r="P54" s="74"/>
      <c r="Q54" s="74">
        <v>32500</v>
      </c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>
        <v>975</v>
      </c>
      <c r="AM54" s="74"/>
      <c r="AN54" s="74"/>
      <c r="AO54" s="74"/>
      <c r="AP54" s="74">
        <v>650</v>
      </c>
      <c r="AQ54" s="95"/>
      <c r="AR54" s="100"/>
      <c r="AS54" s="95"/>
      <c r="AT54" s="100"/>
      <c r="AU54" s="95"/>
      <c r="AV54" s="133"/>
      <c r="AW54" s="115">
        <f>G54+J54+SUM(AH54:AU54)</f>
        <v>32500</v>
      </c>
      <c r="AX54" s="115">
        <f>SUM(N54:AG54)</f>
        <v>32500</v>
      </c>
      <c r="AY54" s="112">
        <f>AW54-AX54</f>
        <v>0</v>
      </c>
      <c r="AZ54" s="131"/>
    </row>
    <row r="55" spans="1:54" s="134" customFormat="1" ht="31.5" x14ac:dyDescent="0.25">
      <c r="A55" s="187">
        <v>45358</v>
      </c>
      <c r="B55" s="187"/>
      <c r="C55" s="187" t="s">
        <v>405</v>
      </c>
      <c r="D55" s="191"/>
      <c r="E55" s="178" t="s">
        <v>406</v>
      </c>
      <c r="F55" s="73">
        <v>238096.32</v>
      </c>
      <c r="G55" s="73"/>
      <c r="H55" s="73">
        <f t="shared" ref="H55:H59" si="24">H54+F55-G55</f>
        <v>97856382.210000128</v>
      </c>
      <c r="I55" s="74"/>
      <c r="J55" s="74"/>
      <c r="K55" s="73">
        <f t="shared" ref="K55:K58" si="25">K54+I55-J55</f>
        <v>35167.120000000003</v>
      </c>
      <c r="L55" s="185">
        <f>H55+K55</f>
        <v>97891549.330000132</v>
      </c>
      <c r="M55" s="186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95"/>
      <c r="AR55" s="100"/>
      <c r="AS55" s="95"/>
      <c r="AT55" s="100"/>
      <c r="AU55" s="95"/>
      <c r="AV55" s="133"/>
      <c r="AW55" s="115">
        <f t="shared" si="17"/>
        <v>0</v>
      </c>
      <c r="AX55" s="115">
        <f t="shared" si="18"/>
        <v>0</v>
      </c>
      <c r="AY55" s="112">
        <f t="shared" si="19"/>
        <v>0</v>
      </c>
      <c r="AZ55" s="131"/>
    </row>
    <row r="56" spans="1:54" s="132" customFormat="1" ht="31.5" x14ac:dyDescent="0.25">
      <c r="A56" s="181">
        <v>45358</v>
      </c>
      <c r="B56" s="182"/>
      <c r="C56" s="182" t="s">
        <v>407</v>
      </c>
      <c r="D56" s="180"/>
      <c r="E56" s="180" t="s">
        <v>408</v>
      </c>
      <c r="F56" s="74">
        <v>279984.90000000002</v>
      </c>
      <c r="G56" s="76"/>
      <c r="H56" s="73">
        <f t="shared" si="24"/>
        <v>98136367.110000134</v>
      </c>
      <c r="I56" s="74"/>
      <c r="J56" s="76"/>
      <c r="K56" s="73">
        <f t="shared" si="25"/>
        <v>35167.120000000003</v>
      </c>
      <c r="L56" s="76">
        <f>L51</f>
        <v>97909843.010000139</v>
      </c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101"/>
      <c r="AR56" s="101"/>
      <c r="AS56" s="101"/>
      <c r="AT56" s="101"/>
      <c r="AU56" s="101"/>
      <c r="AV56" s="130"/>
      <c r="AW56" s="115">
        <f t="shared" si="17"/>
        <v>0</v>
      </c>
      <c r="AX56" s="115">
        <f t="shared" si="18"/>
        <v>0</v>
      </c>
      <c r="AY56" s="112">
        <f t="shared" si="19"/>
        <v>0</v>
      </c>
      <c r="AZ56" s="131"/>
    </row>
    <row r="57" spans="1:54" s="134" customFormat="1" ht="31.5" x14ac:dyDescent="0.25">
      <c r="A57" s="181">
        <v>45358</v>
      </c>
      <c r="B57" s="182"/>
      <c r="C57" s="182" t="s">
        <v>409</v>
      </c>
      <c r="D57" s="180"/>
      <c r="E57" s="180" t="s">
        <v>410</v>
      </c>
      <c r="F57" s="74">
        <v>172300.61</v>
      </c>
      <c r="G57" s="74"/>
      <c r="H57" s="73">
        <f t="shared" si="24"/>
        <v>98308667.720000133</v>
      </c>
      <c r="I57" s="74"/>
      <c r="J57" s="74"/>
      <c r="K57" s="73">
        <f t="shared" si="25"/>
        <v>35167.120000000003</v>
      </c>
      <c r="L57" s="185">
        <f>H57+K57</f>
        <v>98343834.840000138</v>
      </c>
      <c r="M57" s="186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95"/>
      <c r="AR57" s="100"/>
      <c r="AS57" s="95"/>
      <c r="AT57" s="100"/>
      <c r="AU57" s="95"/>
      <c r="AV57" s="133"/>
      <c r="AW57" s="115">
        <f t="shared" si="17"/>
        <v>0</v>
      </c>
      <c r="AX57" s="115">
        <f t="shared" si="18"/>
        <v>0</v>
      </c>
      <c r="AY57" s="112">
        <f t="shared" si="19"/>
        <v>0</v>
      </c>
      <c r="AZ57" s="131"/>
    </row>
    <row r="58" spans="1:54" s="134" customFormat="1" ht="31.5" x14ac:dyDescent="0.25">
      <c r="A58" s="187">
        <v>45359</v>
      </c>
      <c r="B58" s="280" t="s">
        <v>417</v>
      </c>
      <c r="C58" s="120" t="s">
        <v>451</v>
      </c>
      <c r="D58" s="391" t="s">
        <v>63</v>
      </c>
      <c r="E58" s="191" t="s">
        <v>455</v>
      </c>
      <c r="F58" s="73"/>
      <c r="G58" s="73">
        <v>135000</v>
      </c>
      <c r="H58" s="73">
        <f t="shared" si="24"/>
        <v>98173667.720000133</v>
      </c>
      <c r="I58" s="74"/>
      <c r="J58" s="74"/>
      <c r="K58" s="73">
        <f t="shared" si="25"/>
        <v>35167.120000000003</v>
      </c>
      <c r="L58" s="185">
        <f>H58+K58</f>
        <v>98208834.840000138</v>
      </c>
      <c r="M58" s="186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>
        <v>135000</v>
      </c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95"/>
      <c r="AR58" s="100"/>
      <c r="AS58" s="95"/>
      <c r="AT58" s="100"/>
      <c r="AU58" s="95"/>
      <c r="AV58" s="133"/>
      <c r="AW58" s="115">
        <f>G58+J58+SUM(AH58:AU58)</f>
        <v>135000</v>
      </c>
      <c r="AX58" s="115">
        <f>SUM(N58:AG58)</f>
        <v>135000</v>
      </c>
      <c r="AY58" s="112">
        <f>AW58-AX58</f>
        <v>0</v>
      </c>
      <c r="AZ58" s="136">
        <f>AY58-J58</f>
        <v>0</v>
      </c>
      <c r="BA58" s="137">
        <f t="shared" ref="BA58" si="26">AY58-AZ58</f>
        <v>0</v>
      </c>
      <c r="BB58" s="138"/>
    </row>
    <row r="59" spans="1:54" s="134" customFormat="1" ht="31.5" x14ac:dyDescent="0.25">
      <c r="A59" s="187">
        <v>45359</v>
      </c>
      <c r="B59" s="280" t="s">
        <v>418</v>
      </c>
      <c r="C59" s="120" t="s">
        <v>452</v>
      </c>
      <c r="D59" s="391" t="s">
        <v>370</v>
      </c>
      <c r="E59" s="178" t="s">
        <v>456</v>
      </c>
      <c r="F59" s="73"/>
      <c r="G59" s="73">
        <v>137812.5</v>
      </c>
      <c r="H59" s="73">
        <f t="shared" si="24"/>
        <v>98035855.220000133</v>
      </c>
      <c r="I59" s="74"/>
      <c r="J59" s="74"/>
      <c r="K59" s="73">
        <f t="shared" ref="K59:K61" si="27">K58+I59-J59</f>
        <v>35167.120000000003</v>
      </c>
      <c r="L59" s="185">
        <f>H59+K59</f>
        <v>98071022.340000138</v>
      </c>
      <c r="M59" s="186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>
        <v>147000</v>
      </c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>
        <v>6562.5</v>
      </c>
      <c r="AL59" s="74"/>
      <c r="AM59" s="74"/>
      <c r="AN59" s="74"/>
      <c r="AO59" s="74">
        <v>2625</v>
      </c>
      <c r="AP59" s="74"/>
      <c r="AQ59" s="95"/>
      <c r="AR59" s="100"/>
      <c r="AS59" s="95"/>
      <c r="AT59" s="100"/>
      <c r="AU59" s="95"/>
      <c r="AV59" s="133"/>
      <c r="AW59" s="115">
        <f>G59+J59+SUM(AH59:AU59)</f>
        <v>147000</v>
      </c>
      <c r="AX59" s="115">
        <f>SUM(N59:AG59)</f>
        <v>147000</v>
      </c>
      <c r="AY59" s="112">
        <f>AW59-AX59</f>
        <v>0</v>
      </c>
      <c r="AZ59" s="131"/>
    </row>
    <row r="60" spans="1:54" s="134" customFormat="1" ht="31.5" x14ac:dyDescent="0.25">
      <c r="A60" s="187">
        <v>45359</v>
      </c>
      <c r="B60" s="281" t="s">
        <v>419</v>
      </c>
      <c r="C60" s="189" t="s">
        <v>421</v>
      </c>
      <c r="D60" s="391" t="s">
        <v>51</v>
      </c>
      <c r="E60" s="191" t="s">
        <v>457</v>
      </c>
      <c r="F60" s="73"/>
      <c r="G60" s="73">
        <v>43619</v>
      </c>
      <c r="H60" s="73">
        <f t="shared" ref="H60:H65" si="28">H59+F60-G60</f>
        <v>97992236.220000133</v>
      </c>
      <c r="I60" s="74"/>
      <c r="J60" s="74"/>
      <c r="K60" s="73">
        <f t="shared" si="27"/>
        <v>35167.120000000003</v>
      </c>
      <c r="L60" s="185">
        <f>H60+K60</f>
        <v>98027403.340000138</v>
      </c>
      <c r="M60" s="186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>
        <v>0</v>
      </c>
      <c r="AK60" s="74">
        <v>0</v>
      </c>
      <c r="AL60" s="74">
        <v>-26171.4</v>
      </c>
      <c r="AM60" s="74">
        <v>0</v>
      </c>
      <c r="AN60" s="74">
        <v>0</v>
      </c>
      <c r="AO60" s="74">
        <v>0</v>
      </c>
      <c r="AP60" s="74">
        <v>-17447.599999999999</v>
      </c>
      <c r="AQ60" s="95"/>
      <c r="AR60" s="100"/>
      <c r="AS60" s="95"/>
      <c r="AT60" s="100"/>
      <c r="AU60" s="95"/>
      <c r="AV60" s="133"/>
      <c r="AW60" s="115">
        <f>G60+J60+SUM(AH60:AU60)</f>
        <v>0</v>
      </c>
      <c r="AX60" s="115">
        <f>SUM(N60:AG60)</f>
        <v>0</v>
      </c>
      <c r="AY60" s="112">
        <f>AW60-AX60</f>
        <v>0</v>
      </c>
      <c r="AZ60" s="131"/>
    </row>
    <row r="61" spans="1:54" s="134" customFormat="1" ht="31.5" x14ac:dyDescent="0.25">
      <c r="A61" s="187">
        <v>45359</v>
      </c>
      <c r="B61" s="281" t="s">
        <v>420</v>
      </c>
      <c r="C61" s="189" t="s">
        <v>422</v>
      </c>
      <c r="D61" s="391" t="s">
        <v>458</v>
      </c>
      <c r="E61" s="191" t="s">
        <v>459</v>
      </c>
      <c r="F61" s="73"/>
      <c r="G61" s="73">
        <v>2550</v>
      </c>
      <c r="H61" s="73">
        <f t="shared" si="28"/>
        <v>97989686.220000133</v>
      </c>
      <c r="I61" s="74"/>
      <c r="J61" s="74"/>
      <c r="K61" s="73">
        <f t="shared" si="27"/>
        <v>35167.120000000003</v>
      </c>
      <c r="L61" s="185">
        <f>H61+K61</f>
        <v>98024853.340000138</v>
      </c>
      <c r="M61" s="186"/>
      <c r="N61" s="74"/>
      <c r="O61" s="74"/>
      <c r="P61" s="74">
        <v>2550</v>
      </c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95"/>
      <c r="AR61" s="100"/>
      <c r="AS61" s="95"/>
      <c r="AT61" s="100"/>
      <c r="AU61" s="95"/>
      <c r="AV61" s="133"/>
      <c r="AW61" s="115">
        <f>G61+J61+SUM(AH61:AU61)</f>
        <v>2550</v>
      </c>
      <c r="AX61" s="115">
        <f>SUM(N61:AG61)</f>
        <v>2550</v>
      </c>
      <c r="AY61" s="112">
        <f>AW61-AX61</f>
        <v>0</v>
      </c>
      <c r="AZ61" s="136">
        <f>AY61-J61</f>
        <v>0</v>
      </c>
      <c r="BA61" s="137">
        <f t="shared" ref="BA61" si="29">AY61-AZ61</f>
        <v>0</v>
      </c>
      <c r="BB61" s="138"/>
    </row>
    <row r="62" spans="1:54" s="134" customFormat="1" ht="47.25" x14ac:dyDescent="0.25">
      <c r="A62" s="187">
        <v>45359</v>
      </c>
      <c r="B62" s="281"/>
      <c r="C62" s="189" t="s">
        <v>527</v>
      </c>
      <c r="D62" s="391" t="s">
        <v>63</v>
      </c>
      <c r="E62" s="191" t="s">
        <v>528</v>
      </c>
      <c r="F62" s="73"/>
      <c r="G62" s="73"/>
      <c r="H62" s="73">
        <f t="shared" si="28"/>
        <v>97989686.220000133</v>
      </c>
      <c r="I62" s="74"/>
      <c r="J62" s="74"/>
      <c r="K62" s="73">
        <f t="shared" ref="K62:K65" si="30">K61+I62-J62</f>
        <v>35167.120000000003</v>
      </c>
      <c r="L62" s="185">
        <f t="shared" ref="L62:L65" si="31">H62+K62</f>
        <v>98024853.340000138</v>
      </c>
      <c r="M62" s="74">
        <v>135000</v>
      </c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>
        <v>-135000</v>
      </c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95"/>
      <c r="AR62" s="100"/>
      <c r="AS62" s="95"/>
      <c r="AT62" s="100"/>
      <c r="AU62" s="95"/>
      <c r="AV62" s="133"/>
      <c r="AW62" s="115">
        <f t="shared" ref="AW62:AW63" si="32">G62+J62+SUM(AH62:AU62)</f>
        <v>0</v>
      </c>
      <c r="AX62" s="115">
        <f t="shared" ref="AX62:AX63" si="33">SUM(N62:AG62)</f>
        <v>-135000</v>
      </c>
      <c r="AY62" s="112">
        <f t="shared" ref="AY62:AY63" si="34">AW62-AX62</f>
        <v>135000</v>
      </c>
      <c r="AZ62" s="136">
        <f t="shared" ref="AZ62:AZ63" si="35">AY62-J62</f>
        <v>135000</v>
      </c>
      <c r="BA62" s="137">
        <f t="shared" ref="BA62:BA63" si="36">AY62-AZ62</f>
        <v>0</v>
      </c>
      <c r="BB62" s="138"/>
    </row>
    <row r="63" spans="1:54" s="134" customFormat="1" ht="31.5" x14ac:dyDescent="0.25">
      <c r="A63" s="187">
        <v>45378</v>
      </c>
      <c r="B63" s="187"/>
      <c r="C63" s="187" t="s">
        <v>411</v>
      </c>
      <c r="D63" s="191"/>
      <c r="E63" s="178" t="s">
        <v>412</v>
      </c>
      <c r="F63" s="73">
        <v>20298.699999999997</v>
      </c>
      <c r="G63" s="73"/>
      <c r="H63" s="73">
        <f t="shared" si="28"/>
        <v>98009984.920000136</v>
      </c>
      <c r="I63" s="74"/>
      <c r="J63" s="74"/>
      <c r="K63" s="73">
        <f t="shared" si="30"/>
        <v>35167.120000000003</v>
      </c>
      <c r="L63" s="185">
        <f t="shared" si="31"/>
        <v>98045152.040000141</v>
      </c>
      <c r="M63" s="186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95"/>
      <c r="AR63" s="100"/>
      <c r="AS63" s="95"/>
      <c r="AT63" s="100"/>
      <c r="AU63" s="95"/>
      <c r="AV63" s="133"/>
      <c r="AW63" s="115">
        <f t="shared" si="32"/>
        <v>0</v>
      </c>
      <c r="AX63" s="115">
        <f t="shared" si="33"/>
        <v>0</v>
      </c>
      <c r="AY63" s="112">
        <f t="shared" si="34"/>
        <v>0</v>
      </c>
      <c r="AZ63" s="136">
        <f t="shared" si="35"/>
        <v>0</v>
      </c>
      <c r="BA63" s="137">
        <f t="shared" si="36"/>
        <v>0</v>
      </c>
    </row>
    <row r="64" spans="1:54" s="134" customFormat="1" ht="31.5" x14ac:dyDescent="0.25">
      <c r="A64" s="187">
        <v>45378</v>
      </c>
      <c r="B64" s="187"/>
      <c r="C64" s="187" t="s">
        <v>413</v>
      </c>
      <c r="D64" s="191"/>
      <c r="E64" s="178" t="s">
        <v>414</v>
      </c>
      <c r="F64" s="73"/>
      <c r="G64" s="73"/>
      <c r="H64" s="73">
        <f t="shared" si="28"/>
        <v>98009984.920000136</v>
      </c>
      <c r="I64" s="73">
        <v>7.3800000000000008</v>
      </c>
      <c r="J64" s="74"/>
      <c r="K64" s="73">
        <f t="shared" si="30"/>
        <v>35174.5</v>
      </c>
      <c r="L64" s="185">
        <f t="shared" si="31"/>
        <v>98045159.420000136</v>
      </c>
      <c r="M64" s="186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95"/>
      <c r="AR64" s="100"/>
      <c r="AS64" s="95"/>
      <c r="AT64" s="100"/>
      <c r="AU64" s="95"/>
      <c r="AV64" s="133"/>
      <c r="AW64" s="115">
        <f t="shared" si="17"/>
        <v>0</v>
      </c>
      <c r="AX64" s="115">
        <f t="shared" si="18"/>
        <v>0</v>
      </c>
      <c r="AY64" s="112">
        <f t="shared" si="19"/>
        <v>0</v>
      </c>
      <c r="AZ64" s="131"/>
    </row>
    <row r="65" spans="1:54" s="134" customFormat="1" ht="15.75" customHeight="1" x14ac:dyDescent="0.25">
      <c r="A65" s="187"/>
      <c r="B65" s="189"/>
      <c r="C65" s="189"/>
      <c r="D65" s="191"/>
      <c r="E65" s="191"/>
      <c r="F65" s="73"/>
      <c r="G65" s="73"/>
      <c r="H65" s="73">
        <f t="shared" si="28"/>
        <v>98009984.920000136</v>
      </c>
      <c r="I65" s="74"/>
      <c r="J65" s="74"/>
      <c r="K65" s="73">
        <f t="shared" si="30"/>
        <v>35174.5</v>
      </c>
      <c r="L65" s="185">
        <f t="shared" si="31"/>
        <v>98045159.420000136</v>
      </c>
      <c r="M65" s="185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98"/>
      <c r="AR65" s="102"/>
      <c r="AS65" s="98"/>
      <c r="AT65" s="102"/>
      <c r="AU65" s="98"/>
      <c r="AV65" s="133"/>
      <c r="AW65" s="115">
        <f t="shared" si="17"/>
        <v>0</v>
      </c>
      <c r="AX65" s="115">
        <f t="shared" si="18"/>
        <v>0</v>
      </c>
      <c r="AY65" s="112">
        <f t="shared" si="19"/>
        <v>0</v>
      </c>
      <c r="AZ65" s="131"/>
    </row>
    <row r="66" spans="1:54" s="131" customFormat="1" ht="16.5" customHeight="1" thickBot="1" x14ac:dyDescent="0.3">
      <c r="A66" s="192"/>
      <c r="B66" s="193"/>
      <c r="C66" s="193"/>
      <c r="D66" s="194"/>
      <c r="E66" s="195" t="s">
        <v>403</v>
      </c>
      <c r="F66" s="75">
        <f>SUM(F52:F65)</f>
        <v>710680.53</v>
      </c>
      <c r="G66" s="75">
        <f>SUM(G52:G65)</f>
        <v>575371.5</v>
      </c>
      <c r="H66" s="75">
        <f>H65</f>
        <v>98009984.920000136</v>
      </c>
      <c r="I66" s="75">
        <f>SUM(I52:I65)</f>
        <v>7.3800000000000008</v>
      </c>
      <c r="J66" s="75">
        <f>SUM(J52:J65)</f>
        <v>0</v>
      </c>
      <c r="K66" s="196">
        <f>K65</f>
        <v>35174.5</v>
      </c>
      <c r="L66" s="75">
        <f t="shared" si="4"/>
        <v>98045159.420000136</v>
      </c>
      <c r="M66" s="75">
        <f>SUM(M62:M65)</f>
        <v>135000</v>
      </c>
      <c r="N66" s="75">
        <f t="shared" ref="N66:AU66" si="37">SUM(N52:N65)</f>
        <v>0</v>
      </c>
      <c r="O66" s="75">
        <f t="shared" si="37"/>
        <v>0</v>
      </c>
      <c r="P66" s="75">
        <f t="shared" si="37"/>
        <v>2550</v>
      </c>
      <c r="Q66" s="75">
        <f t="shared" si="37"/>
        <v>268000</v>
      </c>
      <c r="R66" s="75">
        <f t="shared" si="37"/>
        <v>0</v>
      </c>
      <c r="S66" s="75">
        <f t="shared" si="37"/>
        <v>0</v>
      </c>
      <c r="T66" s="75">
        <f t="shared" si="37"/>
        <v>0</v>
      </c>
      <c r="U66" s="75">
        <f t="shared" si="37"/>
        <v>0</v>
      </c>
      <c r="V66" s="75">
        <f t="shared" si="37"/>
        <v>0</v>
      </c>
      <c r="W66" s="75">
        <f t="shared" si="37"/>
        <v>0</v>
      </c>
      <c r="X66" s="75">
        <f t="shared" si="37"/>
        <v>0</v>
      </c>
      <c r="Y66" s="75">
        <f t="shared" si="37"/>
        <v>147000</v>
      </c>
      <c r="Z66" s="75">
        <f t="shared" si="37"/>
        <v>0</v>
      </c>
      <c r="AA66" s="75">
        <f t="shared" si="37"/>
        <v>0</v>
      </c>
      <c r="AB66" s="75">
        <f t="shared" si="37"/>
        <v>0</v>
      </c>
      <c r="AC66" s="75">
        <f t="shared" si="37"/>
        <v>0</v>
      </c>
      <c r="AD66" s="75">
        <f t="shared" si="37"/>
        <v>0</v>
      </c>
      <c r="AE66" s="75">
        <f t="shared" si="37"/>
        <v>0</v>
      </c>
      <c r="AF66" s="75">
        <f t="shared" si="37"/>
        <v>0</v>
      </c>
      <c r="AG66" s="75">
        <f t="shared" si="37"/>
        <v>0</v>
      </c>
      <c r="AH66" s="75">
        <f t="shared" si="37"/>
        <v>0</v>
      </c>
      <c r="AI66" s="75">
        <f t="shared" si="37"/>
        <v>0</v>
      </c>
      <c r="AJ66" s="75">
        <f t="shared" si="37"/>
        <v>0</v>
      </c>
      <c r="AK66" s="75">
        <f t="shared" si="37"/>
        <v>6562.5</v>
      </c>
      <c r="AL66" s="75">
        <f t="shared" si="37"/>
        <v>-18131.400000000001</v>
      </c>
      <c r="AM66" s="75">
        <f t="shared" si="37"/>
        <v>0</v>
      </c>
      <c r="AN66" s="75">
        <f t="shared" si="37"/>
        <v>1790</v>
      </c>
      <c r="AO66" s="75">
        <f t="shared" si="37"/>
        <v>2625</v>
      </c>
      <c r="AP66" s="75">
        <f t="shared" si="37"/>
        <v>-15667.599999999999</v>
      </c>
      <c r="AQ66" s="94">
        <f t="shared" si="37"/>
        <v>0</v>
      </c>
      <c r="AR66" s="94">
        <f t="shared" si="37"/>
        <v>0</v>
      </c>
      <c r="AS66" s="94">
        <f t="shared" si="37"/>
        <v>0</v>
      </c>
      <c r="AT66" s="94">
        <f t="shared" si="37"/>
        <v>0</v>
      </c>
      <c r="AU66" s="94">
        <f t="shared" si="37"/>
        <v>0</v>
      </c>
      <c r="AV66" s="135"/>
      <c r="AW66" s="115">
        <f t="shared" si="17"/>
        <v>552550</v>
      </c>
      <c r="AX66" s="115">
        <f t="shared" si="18"/>
        <v>417550</v>
      </c>
      <c r="AY66" s="112">
        <f t="shared" si="19"/>
        <v>135000</v>
      </c>
    </row>
    <row r="67" spans="1:54" s="134" customFormat="1" ht="15.75" customHeight="1" x14ac:dyDescent="0.25">
      <c r="A67" s="187"/>
      <c r="B67" s="189"/>
      <c r="C67" s="189"/>
      <c r="D67" s="197"/>
      <c r="E67" s="178"/>
      <c r="F67" s="73"/>
      <c r="G67" s="73"/>
      <c r="H67" s="73"/>
      <c r="I67" s="73"/>
      <c r="J67" s="73"/>
      <c r="K67" s="76"/>
      <c r="L67" s="185">
        <f t="shared" si="4"/>
        <v>0</v>
      </c>
      <c r="M67" s="185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185"/>
      <c r="AL67" s="185"/>
      <c r="AM67" s="185"/>
      <c r="AN67" s="185"/>
      <c r="AO67" s="185"/>
      <c r="AP67" s="185"/>
      <c r="AQ67" s="99"/>
      <c r="AR67" s="103"/>
      <c r="AS67" s="99"/>
      <c r="AT67" s="103"/>
      <c r="AU67" s="99"/>
      <c r="AV67" s="133"/>
      <c r="AW67" s="115">
        <f t="shared" si="17"/>
        <v>0</v>
      </c>
      <c r="AX67" s="115">
        <f t="shared" si="18"/>
        <v>0</v>
      </c>
      <c r="AY67" s="112">
        <f t="shared" si="19"/>
        <v>0</v>
      </c>
      <c r="AZ67" s="131"/>
      <c r="BB67" s="138"/>
    </row>
    <row r="68" spans="1:54" s="131" customFormat="1" ht="32.25" thickBot="1" x14ac:dyDescent="0.3">
      <c r="A68" s="198"/>
      <c r="B68" s="199"/>
      <c r="C68" s="199"/>
      <c r="D68" s="200"/>
      <c r="E68" s="201" t="s">
        <v>404</v>
      </c>
      <c r="F68" s="77">
        <f>+F40+F51+F66</f>
        <v>2904639.9800000004</v>
      </c>
      <c r="G68" s="77">
        <f>+G40+G51+G66</f>
        <v>11052124.979999997</v>
      </c>
      <c r="H68" s="77">
        <f>H66</f>
        <v>98009984.920000136</v>
      </c>
      <c r="I68" s="77">
        <f>+I40+I51+I66</f>
        <v>516.39</v>
      </c>
      <c r="J68" s="77">
        <f>+J40+J51+J66</f>
        <v>0</v>
      </c>
      <c r="K68" s="202">
        <f>K66</f>
        <v>35174.5</v>
      </c>
      <c r="L68" s="77">
        <f t="shared" si="4"/>
        <v>98045159.420000136</v>
      </c>
      <c r="M68" s="77">
        <f t="shared" ref="M68:AU68" si="38">+M40+M51+M66</f>
        <v>405000</v>
      </c>
      <c r="N68" s="77">
        <f t="shared" si="38"/>
        <v>2207380</v>
      </c>
      <c r="O68" s="77">
        <f t="shared" si="38"/>
        <v>0</v>
      </c>
      <c r="P68" s="77">
        <f t="shared" si="38"/>
        <v>2550</v>
      </c>
      <c r="Q68" s="77">
        <f t="shared" si="38"/>
        <v>2890350</v>
      </c>
      <c r="R68" s="77">
        <f t="shared" si="38"/>
        <v>194944.01</v>
      </c>
      <c r="S68" s="77">
        <f t="shared" si="38"/>
        <v>0</v>
      </c>
      <c r="T68" s="77">
        <f t="shared" si="38"/>
        <v>0</v>
      </c>
      <c r="U68" s="77">
        <f t="shared" si="38"/>
        <v>154600</v>
      </c>
      <c r="V68" s="77">
        <f t="shared" si="38"/>
        <v>0</v>
      </c>
      <c r="W68" s="77">
        <f t="shared" si="38"/>
        <v>1135000</v>
      </c>
      <c r="X68" s="77">
        <f t="shared" si="38"/>
        <v>0</v>
      </c>
      <c r="Y68" s="77">
        <f t="shared" si="38"/>
        <v>2061075</v>
      </c>
      <c r="Z68" s="77">
        <f t="shared" si="38"/>
        <v>0</v>
      </c>
      <c r="AA68" s="77">
        <f t="shared" si="38"/>
        <v>0</v>
      </c>
      <c r="AB68" s="77">
        <f t="shared" si="38"/>
        <v>0</v>
      </c>
      <c r="AC68" s="77">
        <f t="shared" si="38"/>
        <v>0</v>
      </c>
      <c r="AD68" s="77">
        <f t="shared" si="38"/>
        <v>223000</v>
      </c>
      <c r="AE68" s="77">
        <f t="shared" si="38"/>
        <v>0</v>
      </c>
      <c r="AF68" s="77">
        <f t="shared" si="38"/>
        <v>0</v>
      </c>
      <c r="AG68" s="77">
        <f t="shared" si="38"/>
        <v>1742529.15</v>
      </c>
      <c r="AH68" s="77">
        <f t="shared" si="38"/>
        <v>36319.73000000001</v>
      </c>
      <c r="AI68" s="77">
        <f t="shared" si="38"/>
        <v>0</v>
      </c>
      <c r="AJ68" s="77">
        <f t="shared" si="38"/>
        <v>-2.8571428993018344E-3</v>
      </c>
      <c r="AK68" s="77">
        <f t="shared" si="38"/>
        <v>6562.5</v>
      </c>
      <c r="AL68" s="77">
        <f t="shared" si="38"/>
        <v>8039.9999999999927</v>
      </c>
      <c r="AM68" s="77">
        <f t="shared" si="38"/>
        <v>0</v>
      </c>
      <c r="AN68" s="77">
        <f t="shared" si="38"/>
        <v>1790.0014285714242</v>
      </c>
      <c r="AO68" s="77">
        <f t="shared" si="38"/>
        <v>2625</v>
      </c>
      <c r="AP68" s="77">
        <f t="shared" si="38"/>
        <v>1779.9999999999927</v>
      </c>
      <c r="AQ68" s="104">
        <f t="shared" si="38"/>
        <v>0</v>
      </c>
      <c r="AR68" s="104">
        <f t="shared" si="38"/>
        <v>0</v>
      </c>
      <c r="AS68" s="104">
        <f t="shared" si="38"/>
        <v>0</v>
      </c>
      <c r="AT68" s="104">
        <f t="shared" si="38"/>
        <v>0</v>
      </c>
      <c r="AU68" s="104">
        <f t="shared" si="38"/>
        <v>0</v>
      </c>
      <c r="AV68" s="135"/>
      <c r="AW68" s="115">
        <f t="shared" si="17"/>
        <v>11109242.208571425</v>
      </c>
      <c r="AX68" s="115">
        <f t="shared" si="18"/>
        <v>10611428.16</v>
      </c>
      <c r="AY68" s="112">
        <f t="shared" si="19"/>
        <v>497814.04857142456</v>
      </c>
    </row>
    <row r="69" spans="1:54" s="131" customFormat="1" ht="15.75" hidden="1" customHeight="1" thickTop="1" x14ac:dyDescent="0.25">
      <c r="A69" s="161"/>
      <c r="B69" s="117"/>
      <c r="C69" s="117"/>
      <c r="D69" s="162"/>
      <c r="E69" s="163"/>
      <c r="F69" s="164"/>
      <c r="G69" s="164"/>
      <c r="H69" s="164"/>
      <c r="I69" s="164"/>
      <c r="J69" s="164"/>
      <c r="K69" s="165"/>
      <c r="L69" s="164">
        <f t="shared" si="4"/>
        <v>0</v>
      </c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  <c r="AE69" s="164"/>
      <c r="AF69" s="164"/>
      <c r="AG69" s="164"/>
      <c r="AH69" s="164"/>
      <c r="AI69" s="164"/>
      <c r="AJ69" s="164"/>
      <c r="AK69" s="164"/>
      <c r="AL69" s="164"/>
      <c r="AM69" s="164"/>
      <c r="AN69" s="164"/>
      <c r="AO69" s="164"/>
      <c r="AP69" s="164"/>
      <c r="AQ69" s="139"/>
      <c r="AR69" s="140"/>
      <c r="AS69" s="139"/>
      <c r="AT69" s="140"/>
      <c r="AU69" s="139"/>
      <c r="AV69" s="135"/>
      <c r="AW69" s="115">
        <f t="shared" si="17"/>
        <v>0</v>
      </c>
      <c r="AX69" s="115">
        <f t="shared" si="18"/>
        <v>0</v>
      </c>
      <c r="AY69" s="112">
        <f t="shared" si="19"/>
        <v>0</v>
      </c>
    </row>
    <row r="70" spans="1:54" s="143" customFormat="1" ht="15" hidden="1" customHeight="1" x14ac:dyDescent="0.25">
      <c r="A70" s="203">
        <v>45017</v>
      </c>
      <c r="B70" s="204"/>
      <c r="C70" s="204"/>
      <c r="D70" s="205"/>
      <c r="E70" s="206" t="s">
        <v>9</v>
      </c>
      <c r="F70" s="141">
        <f>F68</f>
        <v>2904639.9800000004</v>
      </c>
      <c r="G70" s="141">
        <f>G68</f>
        <v>11052124.979999997</v>
      </c>
      <c r="H70" s="141">
        <f t="shared" ref="H70:K70" si="39">H68</f>
        <v>98009984.920000136</v>
      </c>
      <c r="I70" s="141">
        <f>I68</f>
        <v>516.39</v>
      </c>
      <c r="J70" s="141">
        <f>J68</f>
        <v>0</v>
      </c>
      <c r="K70" s="141">
        <f t="shared" si="39"/>
        <v>35174.5</v>
      </c>
      <c r="L70" s="141">
        <f t="shared" si="4"/>
        <v>98045159.420000136</v>
      </c>
      <c r="M70" s="141"/>
      <c r="N70" s="141">
        <f t="shared" ref="N70:AU70" si="40">N68</f>
        <v>2207380</v>
      </c>
      <c r="O70" s="141">
        <f t="shared" si="40"/>
        <v>0</v>
      </c>
      <c r="P70" s="141">
        <f t="shared" si="40"/>
        <v>2550</v>
      </c>
      <c r="Q70" s="141">
        <f t="shared" si="40"/>
        <v>2890350</v>
      </c>
      <c r="R70" s="141">
        <f t="shared" si="40"/>
        <v>194944.01</v>
      </c>
      <c r="S70" s="141">
        <f t="shared" si="40"/>
        <v>0</v>
      </c>
      <c r="T70" s="141">
        <f t="shared" si="40"/>
        <v>0</v>
      </c>
      <c r="U70" s="141">
        <f t="shared" si="40"/>
        <v>154600</v>
      </c>
      <c r="V70" s="141">
        <f t="shared" si="40"/>
        <v>0</v>
      </c>
      <c r="W70" s="141">
        <f t="shared" si="40"/>
        <v>1135000</v>
      </c>
      <c r="X70" s="141">
        <f t="shared" si="40"/>
        <v>0</v>
      </c>
      <c r="Y70" s="141">
        <f t="shared" si="40"/>
        <v>2061075</v>
      </c>
      <c r="Z70" s="141">
        <f t="shared" si="40"/>
        <v>0</v>
      </c>
      <c r="AA70" s="141">
        <f t="shared" si="40"/>
        <v>0</v>
      </c>
      <c r="AB70" s="141">
        <f t="shared" si="40"/>
        <v>0</v>
      </c>
      <c r="AC70" s="141">
        <f t="shared" si="40"/>
        <v>0</v>
      </c>
      <c r="AD70" s="141">
        <f t="shared" si="40"/>
        <v>223000</v>
      </c>
      <c r="AE70" s="141">
        <f t="shared" si="40"/>
        <v>0</v>
      </c>
      <c r="AF70" s="141">
        <f t="shared" si="40"/>
        <v>0</v>
      </c>
      <c r="AG70" s="141">
        <f t="shared" si="40"/>
        <v>1742529.15</v>
      </c>
      <c r="AH70" s="141">
        <f t="shared" si="40"/>
        <v>36319.73000000001</v>
      </c>
      <c r="AI70" s="141">
        <f t="shared" si="40"/>
        <v>0</v>
      </c>
      <c r="AJ70" s="141">
        <f t="shared" si="40"/>
        <v>-2.8571428993018344E-3</v>
      </c>
      <c r="AK70" s="141">
        <f t="shared" si="40"/>
        <v>6562.5</v>
      </c>
      <c r="AL70" s="141">
        <f t="shared" si="40"/>
        <v>8039.9999999999927</v>
      </c>
      <c r="AM70" s="141">
        <f t="shared" si="40"/>
        <v>0</v>
      </c>
      <c r="AN70" s="141">
        <f t="shared" si="40"/>
        <v>1790.0014285714242</v>
      </c>
      <c r="AO70" s="141">
        <f t="shared" si="40"/>
        <v>2625</v>
      </c>
      <c r="AP70" s="141">
        <f t="shared" si="40"/>
        <v>1779.9999999999927</v>
      </c>
      <c r="AQ70" s="141">
        <f t="shared" si="40"/>
        <v>0</v>
      </c>
      <c r="AR70" s="141">
        <f t="shared" si="40"/>
        <v>0</v>
      </c>
      <c r="AS70" s="141">
        <f t="shared" si="40"/>
        <v>0</v>
      </c>
      <c r="AT70" s="141">
        <f t="shared" si="40"/>
        <v>0</v>
      </c>
      <c r="AU70" s="141">
        <f t="shared" si="40"/>
        <v>0</v>
      </c>
      <c r="AV70" s="142"/>
      <c r="AW70" s="136">
        <f t="shared" si="17"/>
        <v>11109242.208571425</v>
      </c>
      <c r="AX70" s="136">
        <f t="shared" si="18"/>
        <v>10611428.16</v>
      </c>
      <c r="AY70" s="207">
        <f t="shared" si="19"/>
        <v>497814.04857142456</v>
      </c>
      <c r="AZ70" s="136">
        <f>AY70-J70</f>
        <v>497814.04857142456</v>
      </c>
      <c r="BA70" s="137">
        <f t="shared" ref="BA70:BA74" si="41">AY70-AZ70</f>
        <v>0</v>
      </c>
      <c r="BB70" s="138"/>
    </row>
    <row r="71" spans="1:54" s="143" customFormat="1" ht="15" hidden="1" customHeight="1" x14ac:dyDescent="0.25">
      <c r="A71" s="208"/>
      <c r="B71" s="209"/>
      <c r="C71" s="209"/>
      <c r="D71" s="210"/>
      <c r="E71" s="211"/>
      <c r="F71" s="144"/>
      <c r="G71" s="144"/>
      <c r="H71" s="98">
        <f>H70+F71-G71</f>
        <v>98009984.920000136</v>
      </c>
      <c r="I71" s="98"/>
      <c r="J71" s="98"/>
      <c r="K71" s="101">
        <f>K70+I71-J71</f>
        <v>35174.5</v>
      </c>
      <c r="L71" s="99">
        <f>H71+K71</f>
        <v>98045159.420000136</v>
      </c>
      <c r="M71" s="99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  <c r="Y71" s="144"/>
      <c r="Z71" s="144"/>
      <c r="AA71" s="144"/>
      <c r="AB71" s="144"/>
      <c r="AC71" s="144"/>
      <c r="AD71" s="144"/>
      <c r="AE71" s="144"/>
      <c r="AF71" s="144"/>
      <c r="AG71" s="144"/>
      <c r="AH71" s="144"/>
      <c r="AI71" s="144"/>
      <c r="AJ71" s="144"/>
      <c r="AK71" s="144"/>
      <c r="AL71" s="144"/>
      <c r="AM71" s="144"/>
      <c r="AN71" s="144"/>
      <c r="AO71" s="144"/>
      <c r="AP71" s="144"/>
      <c r="AQ71" s="144"/>
      <c r="AR71" s="145"/>
      <c r="AS71" s="144"/>
      <c r="AT71" s="145"/>
      <c r="AU71" s="144"/>
      <c r="AV71" s="142"/>
      <c r="AW71" s="136">
        <f t="shared" si="17"/>
        <v>0</v>
      </c>
      <c r="AX71" s="136">
        <f t="shared" si="18"/>
        <v>0</v>
      </c>
      <c r="AY71" s="207">
        <f t="shared" si="19"/>
        <v>0</v>
      </c>
      <c r="AZ71" s="136">
        <f>AY71-J71</f>
        <v>0</v>
      </c>
      <c r="BA71" s="137">
        <f t="shared" si="41"/>
        <v>0</v>
      </c>
      <c r="BB71" s="138"/>
    </row>
    <row r="72" spans="1:54" s="143" customFormat="1" ht="15" hidden="1" customHeight="1" x14ac:dyDescent="0.25">
      <c r="A72" s="212">
        <v>45040</v>
      </c>
      <c r="B72" s="213" t="s">
        <v>87</v>
      </c>
      <c r="C72" s="213">
        <v>80672031</v>
      </c>
      <c r="D72" s="214" t="s">
        <v>63</v>
      </c>
      <c r="E72" s="215" t="s">
        <v>86</v>
      </c>
      <c r="F72" s="144"/>
      <c r="G72" s="146"/>
      <c r="H72" s="98">
        <f t="shared" ref="H72:H75" si="42">H71+F72-G72</f>
        <v>98009984.920000136</v>
      </c>
      <c r="I72" s="98"/>
      <c r="J72" s="98"/>
      <c r="K72" s="101">
        <f t="shared" ref="K72:K75" si="43">K71+I72-J72</f>
        <v>35174.5</v>
      </c>
      <c r="L72" s="99">
        <f t="shared" ref="L72:L75" si="44">H72+K72</f>
        <v>98045159.420000136</v>
      </c>
      <c r="M72" s="99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  <c r="Y72" s="144"/>
      <c r="Z72" s="144"/>
      <c r="AA72" s="144"/>
      <c r="AB72" s="144"/>
      <c r="AC72" s="144"/>
      <c r="AD72" s="144"/>
      <c r="AE72" s="146"/>
      <c r="AF72" s="146"/>
      <c r="AG72" s="144"/>
      <c r="AH72" s="144"/>
      <c r="AI72" s="144"/>
      <c r="AJ72" s="144"/>
      <c r="AK72" s="144"/>
      <c r="AL72" s="144"/>
      <c r="AM72" s="144"/>
      <c r="AN72" s="144"/>
      <c r="AO72" s="144"/>
      <c r="AP72" s="144"/>
      <c r="AQ72" s="144"/>
      <c r="AR72" s="145"/>
      <c r="AS72" s="144"/>
      <c r="AT72" s="145"/>
      <c r="AU72" s="144"/>
      <c r="AV72" s="142"/>
      <c r="AW72" s="136">
        <f t="shared" si="17"/>
        <v>0</v>
      </c>
      <c r="AX72" s="136">
        <f t="shared" si="18"/>
        <v>0</v>
      </c>
      <c r="AY72" s="207">
        <f t="shared" si="19"/>
        <v>0</v>
      </c>
      <c r="AZ72" s="136">
        <f>AY72-J72</f>
        <v>0</v>
      </c>
      <c r="BA72" s="137">
        <f t="shared" si="41"/>
        <v>0</v>
      </c>
      <c r="BB72" s="138"/>
    </row>
    <row r="73" spans="1:54" s="143" customFormat="1" ht="15" hidden="1" customHeight="1" x14ac:dyDescent="0.25">
      <c r="A73" s="212">
        <v>45020</v>
      </c>
      <c r="B73" s="213"/>
      <c r="C73" s="213" t="s">
        <v>88</v>
      </c>
      <c r="D73" s="213"/>
      <c r="E73" s="214" t="s">
        <v>89</v>
      </c>
      <c r="F73" s="144"/>
      <c r="G73" s="144"/>
      <c r="H73" s="98">
        <f t="shared" si="42"/>
        <v>98009984.920000136</v>
      </c>
      <c r="I73" s="98"/>
      <c r="J73" s="98"/>
      <c r="K73" s="101">
        <f t="shared" si="43"/>
        <v>35174.5</v>
      </c>
      <c r="L73" s="99">
        <f t="shared" si="44"/>
        <v>98045159.420000136</v>
      </c>
      <c r="M73" s="99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  <c r="Y73" s="144"/>
      <c r="Z73" s="144"/>
      <c r="AA73" s="144"/>
      <c r="AB73" s="144"/>
      <c r="AC73" s="144"/>
      <c r="AD73" s="144"/>
      <c r="AE73" s="144"/>
      <c r="AF73" s="144"/>
      <c r="AG73" s="144"/>
      <c r="AH73" s="144"/>
      <c r="AI73" s="144"/>
      <c r="AJ73" s="144"/>
      <c r="AK73" s="144"/>
      <c r="AL73" s="144"/>
      <c r="AM73" s="144"/>
      <c r="AN73" s="144"/>
      <c r="AO73" s="144"/>
      <c r="AP73" s="144"/>
      <c r="AQ73" s="144"/>
      <c r="AR73" s="145"/>
      <c r="AS73" s="144"/>
      <c r="AT73" s="145"/>
      <c r="AU73" s="144"/>
      <c r="AV73" s="142"/>
      <c r="AW73" s="136">
        <f t="shared" si="17"/>
        <v>0</v>
      </c>
      <c r="AX73" s="136">
        <f t="shared" si="18"/>
        <v>0</v>
      </c>
      <c r="AY73" s="207">
        <f t="shared" si="19"/>
        <v>0</v>
      </c>
      <c r="AZ73" s="136">
        <f>AY73-J73</f>
        <v>0</v>
      </c>
      <c r="BA73" s="137">
        <f t="shared" si="41"/>
        <v>0</v>
      </c>
      <c r="BB73" s="138"/>
    </row>
    <row r="74" spans="1:54" s="143" customFormat="1" ht="15" hidden="1" customHeight="1" x14ac:dyDescent="0.25">
      <c r="A74" s="212">
        <v>45034</v>
      </c>
      <c r="B74" s="213"/>
      <c r="C74" s="213" t="s">
        <v>81</v>
      </c>
      <c r="D74" s="213"/>
      <c r="E74" s="214" t="s">
        <v>89</v>
      </c>
      <c r="F74" s="144"/>
      <c r="G74" s="144"/>
      <c r="H74" s="98">
        <f t="shared" si="42"/>
        <v>98009984.920000136</v>
      </c>
      <c r="I74" s="98"/>
      <c r="J74" s="98"/>
      <c r="K74" s="101">
        <f t="shared" si="43"/>
        <v>35174.5</v>
      </c>
      <c r="L74" s="99">
        <f t="shared" si="44"/>
        <v>98045159.420000136</v>
      </c>
      <c r="M74" s="99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  <c r="Y74" s="144"/>
      <c r="Z74" s="144"/>
      <c r="AA74" s="144"/>
      <c r="AB74" s="144"/>
      <c r="AC74" s="144"/>
      <c r="AD74" s="144"/>
      <c r="AE74" s="144"/>
      <c r="AF74" s="144"/>
      <c r="AG74" s="144"/>
      <c r="AH74" s="144"/>
      <c r="AI74" s="144"/>
      <c r="AJ74" s="144"/>
      <c r="AK74" s="144"/>
      <c r="AL74" s="144"/>
      <c r="AM74" s="144"/>
      <c r="AN74" s="144"/>
      <c r="AO74" s="144"/>
      <c r="AP74" s="144"/>
      <c r="AQ74" s="144"/>
      <c r="AR74" s="145"/>
      <c r="AS74" s="144"/>
      <c r="AT74" s="145"/>
      <c r="AU74" s="144"/>
      <c r="AV74" s="142"/>
      <c r="AW74" s="136">
        <f t="shared" si="17"/>
        <v>0</v>
      </c>
      <c r="AX74" s="136">
        <f t="shared" si="18"/>
        <v>0</v>
      </c>
      <c r="AY74" s="207">
        <f t="shared" si="19"/>
        <v>0</v>
      </c>
      <c r="AZ74" s="136">
        <f>AY74-J74</f>
        <v>0</v>
      </c>
      <c r="BA74" s="137">
        <f t="shared" si="41"/>
        <v>0</v>
      </c>
      <c r="BB74" s="138"/>
    </row>
    <row r="75" spans="1:54" s="134" customFormat="1" ht="15" hidden="1" customHeight="1" x14ac:dyDescent="0.25">
      <c r="A75" s="216"/>
      <c r="B75" s="212"/>
      <c r="C75" s="217"/>
      <c r="D75" s="218"/>
      <c r="E75" s="219"/>
      <c r="F75" s="220"/>
      <c r="G75" s="220"/>
      <c r="H75" s="98">
        <f t="shared" si="42"/>
        <v>98009984.920000136</v>
      </c>
      <c r="I75" s="220"/>
      <c r="J75" s="220"/>
      <c r="K75" s="98">
        <f t="shared" si="43"/>
        <v>35174.5</v>
      </c>
      <c r="L75" s="99">
        <f t="shared" si="44"/>
        <v>98045159.420000136</v>
      </c>
      <c r="M75" s="147"/>
      <c r="N75" s="220"/>
      <c r="O75" s="220"/>
      <c r="P75" s="220"/>
      <c r="Q75" s="220"/>
      <c r="R75" s="220"/>
      <c r="S75" s="220"/>
      <c r="T75" s="220"/>
      <c r="U75" s="220"/>
      <c r="V75" s="220"/>
      <c r="W75" s="220"/>
      <c r="X75" s="220"/>
      <c r="Y75" s="220"/>
      <c r="Z75" s="220"/>
      <c r="AA75" s="220"/>
      <c r="AB75" s="220"/>
      <c r="AC75" s="220"/>
      <c r="AD75" s="220"/>
      <c r="AE75" s="220"/>
      <c r="AF75" s="220"/>
      <c r="AG75" s="220"/>
      <c r="AH75" s="220"/>
      <c r="AI75" s="220"/>
      <c r="AJ75" s="220"/>
      <c r="AK75" s="147"/>
      <c r="AL75" s="147"/>
      <c r="AM75" s="147"/>
      <c r="AN75" s="147"/>
      <c r="AO75" s="147"/>
      <c r="AP75" s="147"/>
      <c r="AQ75" s="147"/>
      <c r="AR75" s="148"/>
      <c r="AS75" s="147"/>
      <c r="AT75" s="148"/>
      <c r="AU75" s="147"/>
      <c r="AV75" s="133"/>
      <c r="AW75" s="136">
        <f t="shared" si="17"/>
        <v>0</v>
      </c>
      <c r="AX75" s="136">
        <f t="shared" si="18"/>
        <v>0</v>
      </c>
      <c r="AY75" s="207">
        <f t="shared" si="19"/>
        <v>0</v>
      </c>
      <c r="AZ75" s="131"/>
    </row>
    <row r="76" spans="1:54" s="131" customFormat="1" ht="15.75" hidden="1" customHeight="1" thickBot="1" x14ac:dyDescent="0.3">
      <c r="A76" s="221"/>
      <c r="B76" s="222"/>
      <c r="C76" s="222"/>
      <c r="D76" s="223"/>
      <c r="E76" s="224" t="s">
        <v>122</v>
      </c>
      <c r="F76" s="94">
        <f>SUM(F71:F75)</f>
        <v>0</v>
      </c>
      <c r="G76" s="94">
        <f>SUM(G71:G75)</f>
        <v>0</v>
      </c>
      <c r="H76" s="94"/>
      <c r="I76" s="94">
        <f>SUM(I71:I75)</f>
        <v>0</v>
      </c>
      <c r="J76" s="94">
        <f>SUM(J71:J75)</f>
        <v>0</v>
      </c>
      <c r="K76" s="94"/>
      <c r="L76" s="94"/>
      <c r="M76" s="94"/>
      <c r="N76" s="94">
        <f t="shared" ref="N76:AU76" si="45">SUM(N71:N75)</f>
        <v>0</v>
      </c>
      <c r="O76" s="94">
        <f t="shared" si="45"/>
        <v>0</v>
      </c>
      <c r="P76" s="94">
        <f t="shared" si="45"/>
        <v>0</v>
      </c>
      <c r="Q76" s="94">
        <f t="shared" si="45"/>
        <v>0</v>
      </c>
      <c r="R76" s="94">
        <f t="shared" si="45"/>
        <v>0</v>
      </c>
      <c r="S76" s="94">
        <f t="shared" si="45"/>
        <v>0</v>
      </c>
      <c r="T76" s="94">
        <f t="shared" si="45"/>
        <v>0</v>
      </c>
      <c r="U76" s="94">
        <f t="shared" si="45"/>
        <v>0</v>
      </c>
      <c r="V76" s="94">
        <f t="shared" si="45"/>
        <v>0</v>
      </c>
      <c r="W76" s="94">
        <f t="shared" si="45"/>
        <v>0</v>
      </c>
      <c r="X76" s="94">
        <f t="shared" si="45"/>
        <v>0</v>
      </c>
      <c r="Y76" s="94">
        <f t="shared" si="45"/>
        <v>0</v>
      </c>
      <c r="Z76" s="94">
        <f t="shared" si="45"/>
        <v>0</v>
      </c>
      <c r="AA76" s="94">
        <f t="shared" si="45"/>
        <v>0</v>
      </c>
      <c r="AB76" s="94">
        <f t="shared" si="45"/>
        <v>0</v>
      </c>
      <c r="AC76" s="94">
        <f t="shared" si="45"/>
        <v>0</v>
      </c>
      <c r="AD76" s="94">
        <f t="shared" si="45"/>
        <v>0</v>
      </c>
      <c r="AE76" s="94">
        <f t="shared" si="45"/>
        <v>0</v>
      </c>
      <c r="AF76" s="94">
        <f t="shared" si="45"/>
        <v>0</v>
      </c>
      <c r="AG76" s="94">
        <f t="shared" si="45"/>
        <v>0</v>
      </c>
      <c r="AH76" s="94">
        <f t="shared" si="45"/>
        <v>0</v>
      </c>
      <c r="AI76" s="94">
        <f t="shared" si="45"/>
        <v>0</v>
      </c>
      <c r="AJ76" s="94">
        <f t="shared" si="45"/>
        <v>0</v>
      </c>
      <c r="AK76" s="94">
        <f t="shared" si="45"/>
        <v>0</v>
      </c>
      <c r="AL76" s="94">
        <f t="shared" si="45"/>
        <v>0</v>
      </c>
      <c r="AM76" s="94">
        <f t="shared" si="45"/>
        <v>0</v>
      </c>
      <c r="AN76" s="94">
        <f t="shared" si="45"/>
        <v>0</v>
      </c>
      <c r="AO76" s="94">
        <f t="shared" si="45"/>
        <v>0</v>
      </c>
      <c r="AP76" s="94">
        <f t="shared" si="45"/>
        <v>0</v>
      </c>
      <c r="AQ76" s="94">
        <f t="shared" si="45"/>
        <v>0</v>
      </c>
      <c r="AR76" s="94">
        <f t="shared" si="45"/>
        <v>0</v>
      </c>
      <c r="AS76" s="94">
        <f t="shared" si="45"/>
        <v>0</v>
      </c>
      <c r="AT76" s="94">
        <f t="shared" si="45"/>
        <v>0</v>
      </c>
      <c r="AU76" s="94">
        <f t="shared" si="45"/>
        <v>0</v>
      </c>
      <c r="AV76" s="135"/>
      <c r="AW76" s="136">
        <f t="shared" si="17"/>
        <v>0</v>
      </c>
      <c r="AX76" s="136">
        <f t="shared" si="18"/>
        <v>0</v>
      </c>
      <c r="AY76" s="207">
        <f t="shared" si="19"/>
        <v>0</v>
      </c>
    </row>
    <row r="77" spans="1:54" s="131" customFormat="1" ht="15" hidden="1" customHeight="1" x14ac:dyDescent="0.25">
      <c r="A77" s="225"/>
      <c r="B77" s="226"/>
      <c r="C77" s="226"/>
      <c r="D77" s="227"/>
      <c r="E77" s="226"/>
      <c r="F77" s="228"/>
      <c r="G77" s="228"/>
      <c r="H77" s="228"/>
      <c r="I77" s="228"/>
      <c r="J77" s="228"/>
      <c r="K77" s="228"/>
      <c r="L77" s="229">
        <f t="shared" si="4"/>
        <v>0</v>
      </c>
      <c r="M77" s="229"/>
      <c r="N77" s="228"/>
      <c r="O77" s="228"/>
      <c r="P77" s="228"/>
      <c r="Q77" s="228"/>
      <c r="R77" s="228"/>
      <c r="S77" s="228"/>
      <c r="T77" s="228"/>
      <c r="U77" s="228"/>
      <c r="V77" s="228"/>
      <c r="W77" s="228"/>
      <c r="X77" s="228"/>
      <c r="Y77" s="228"/>
      <c r="Z77" s="149"/>
      <c r="AA77" s="149"/>
      <c r="AB77" s="149"/>
      <c r="AC77" s="149"/>
      <c r="AD77" s="149"/>
      <c r="AE77" s="149"/>
      <c r="AF77" s="149"/>
      <c r="AG77" s="149"/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50"/>
      <c r="AS77" s="149"/>
      <c r="AT77" s="150"/>
      <c r="AU77" s="151"/>
      <c r="AV77" s="135"/>
      <c r="AW77" s="136">
        <f t="shared" si="17"/>
        <v>0</v>
      </c>
      <c r="AX77" s="136">
        <f t="shared" si="18"/>
        <v>0</v>
      </c>
      <c r="AY77" s="207">
        <f t="shared" si="19"/>
        <v>0</v>
      </c>
    </row>
    <row r="78" spans="1:54" s="131" customFormat="1" ht="25.5" hidden="1" customHeight="1" x14ac:dyDescent="0.25">
      <c r="A78" s="230">
        <v>45051</v>
      </c>
      <c r="B78" s="231"/>
      <c r="C78" s="232" t="s">
        <v>90</v>
      </c>
      <c r="D78" s="233"/>
      <c r="E78" s="219" t="s">
        <v>91</v>
      </c>
      <c r="F78" s="149"/>
      <c r="G78" s="149"/>
      <c r="H78" s="98">
        <f>H75+F78-G78</f>
        <v>98009984.920000136</v>
      </c>
      <c r="I78" s="149"/>
      <c r="J78" s="149"/>
      <c r="K78" s="101">
        <f>K75+I78-J78</f>
        <v>35174.5</v>
      </c>
      <c r="L78" s="147">
        <f t="shared" si="4"/>
        <v>98045159.420000136</v>
      </c>
      <c r="M78" s="147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/>
      <c r="Y78" s="149"/>
      <c r="Z78" s="149"/>
      <c r="AA78" s="149"/>
      <c r="AB78" s="149"/>
      <c r="AC78" s="149"/>
      <c r="AD78" s="149"/>
      <c r="AE78" s="149"/>
      <c r="AF78" s="149"/>
      <c r="AG78" s="149"/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50"/>
      <c r="AS78" s="149"/>
      <c r="AT78" s="150"/>
      <c r="AU78" s="151"/>
      <c r="AV78" s="135"/>
      <c r="AW78" s="136">
        <f t="shared" si="17"/>
        <v>0</v>
      </c>
      <c r="AX78" s="136">
        <f t="shared" si="18"/>
        <v>0</v>
      </c>
      <c r="AY78" s="207">
        <f t="shared" si="19"/>
        <v>0</v>
      </c>
      <c r="AZ78" s="136">
        <f t="shared" ref="AZ78:AZ88" si="46">AY78-J78</f>
        <v>0</v>
      </c>
      <c r="BA78" s="137">
        <f t="shared" ref="BA78:BA88" si="47">AY78-AZ78</f>
        <v>0</v>
      </c>
      <c r="BB78" s="138"/>
    </row>
    <row r="79" spans="1:54" s="131" customFormat="1" ht="25.5" hidden="1" customHeight="1" x14ac:dyDescent="0.25">
      <c r="A79" s="216">
        <v>45051</v>
      </c>
      <c r="B79" s="231"/>
      <c r="C79" s="217" t="s">
        <v>92</v>
      </c>
      <c r="D79" s="233"/>
      <c r="E79" s="219" t="s">
        <v>93</v>
      </c>
      <c r="F79" s="149"/>
      <c r="G79" s="149"/>
      <c r="H79" s="98">
        <f>H78+F79-G79</f>
        <v>98009984.920000136</v>
      </c>
      <c r="I79" s="149"/>
      <c r="J79" s="149"/>
      <c r="K79" s="101">
        <f>K78+I79-J79</f>
        <v>35174.5</v>
      </c>
      <c r="L79" s="147">
        <f t="shared" si="4"/>
        <v>98045159.420000136</v>
      </c>
      <c r="M79" s="147"/>
      <c r="N79" s="149"/>
      <c r="O79" s="149"/>
      <c r="P79" s="149"/>
      <c r="Q79" s="149"/>
      <c r="R79" s="149"/>
      <c r="S79" s="149"/>
      <c r="T79" s="149"/>
      <c r="U79" s="149"/>
      <c r="V79" s="149"/>
      <c r="W79" s="149"/>
      <c r="X79" s="149"/>
      <c r="Y79" s="149"/>
      <c r="Z79" s="149"/>
      <c r="AA79" s="149"/>
      <c r="AB79" s="149"/>
      <c r="AC79" s="149"/>
      <c r="AD79" s="149"/>
      <c r="AE79" s="149"/>
      <c r="AF79" s="149"/>
      <c r="AG79" s="149"/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50"/>
      <c r="AS79" s="149"/>
      <c r="AT79" s="150"/>
      <c r="AU79" s="151"/>
      <c r="AV79" s="135"/>
      <c r="AW79" s="136">
        <f t="shared" si="17"/>
        <v>0</v>
      </c>
      <c r="AX79" s="136">
        <f t="shared" si="18"/>
        <v>0</v>
      </c>
      <c r="AY79" s="207">
        <f t="shared" si="19"/>
        <v>0</v>
      </c>
      <c r="AZ79" s="136">
        <f t="shared" si="46"/>
        <v>0</v>
      </c>
      <c r="BA79" s="137">
        <f t="shared" si="47"/>
        <v>0</v>
      </c>
      <c r="BB79" s="138"/>
    </row>
    <row r="80" spans="1:54" s="131" customFormat="1" ht="25.5" hidden="1" customHeight="1" x14ac:dyDescent="0.25">
      <c r="A80" s="216">
        <v>45051</v>
      </c>
      <c r="B80" s="231"/>
      <c r="C80" s="217" t="s">
        <v>94</v>
      </c>
      <c r="D80" s="233"/>
      <c r="E80" s="219" t="s">
        <v>95</v>
      </c>
      <c r="F80" s="149"/>
      <c r="G80" s="149"/>
      <c r="H80" s="98">
        <f t="shared" ref="H80:H92" si="48">H79+F80-G80</f>
        <v>98009984.920000136</v>
      </c>
      <c r="I80" s="149"/>
      <c r="J80" s="149"/>
      <c r="K80" s="101">
        <f t="shared" ref="K80:K92" si="49">K79+I80-J80</f>
        <v>35174.5</v>
      </c>
      <c r="L80" s="147">
        <f t="shared" si="4"/>
        <v>98045159.420000136</v>
      </c>
      <c r="M80" s="147"/>
      <c r="N80" s="149"/>
      <c r="O80" s="149"/>
      <c r="P80" s="149"/>
      <c r="Q80" s="149"/>
      <c r="R80" s="149"/>
      <c r="S80" s="149"/>
      <c r="T80" s="149"/>
      <c r="U80" s="149"/>
      <c r="V80" s="149"/>
      <c r="W80" s="149"/>
      <c r="X80" s="149"/>
      <c r="Y80" s="149"/>
      <c r="Z80" s="149"/>
      <c r="AA80" s="149"/>
      <c r="AB80" s="149"/>
      <c r="AC80" s="149"/>
      <c r="AD80" s="149"/>
      <c r="AE80" s="149"/>
      <c r="AF80" s="149"/>
      <c r="AG80" s="149"/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50"/>
      <c r="AS80" s="149"/>
      <c r="AT80" s="150"/>
      <c r="AU80" s="151"/>
      <c r="AV80" s="135"/>
      <c r="AW80" s="136">
        <f t="shared" si="17"/>
        <v>0</v>
      </c>
      <c r="AX80" s="136">
        <f t="shared" si="18"/>
        <v>0</v>
      </c>
      <c r="AY80" s="207">
        <f t="shared" si="19"/>
        <v>0</v>
      </c>
      <c r="AZ80" s="136">
        <f t="shared" si="46"/>
        <v>0</v>
      </c>
      <c r="BA80" s="137">
        <f t="shared" si="47"/>
        <v>0</v>
      </c>
      <c r="BB80" s="138"/>
    </row>
    <row r="81" spans="1:54" s="131" customFormat="1" ht="15" hidden="1" customHeight="1" x14ac:dyDescent="0.25">
      <c r="A81" s="216">
        <v>45055</v>
      </c>
      <c r="B81" s="212" t="s">
        <v>106</v>
      </c>
      <c r="C81" s="217">
        <v>80672032</v>
      </c>
      <c r="D81" s="233" t="s">
        <v>63</v>
      </c>
      <c r="E81" s="219" t="s">
        <v>107</v>
      </c>
      <c r="F81" s="149"/>
      <c r="G81" s="149"/>
      <c r="H81" s="98">
        <f t="shared" si="48"/>
        <v>98009984.920000136</v>
      </c>
      <c r="I81" s="149"/>
      <c r="J81" s="149"/>
      <c r="K81" s="101">
        <f t="shared" si="49"/>
        <v>35174.5</v>
      </c>
      <c r="L81" s="147">
        <f t="shared" si="4"/>
        <v>98045159.420000136</v>
      </c>
      <c r="M81" s="147"/>
      <c r="N81" s="149"/>
      <c r="O81" s="149"/>
      <c r="P81" s="149"/>
      <c r="Q81" s="149"/>
      <c r="R81" s="149"/>
      <c r="S81" s="149"/>
      <c r="T81" s="149"/>
      <c r="U81" s="149"/>
      <c r="V81" s="149"/>
      <c r="W81" s="149"/>
      <c r="X81" s="149"/>
      <c r="Y81" s="149"/>
      <c r="Z81" s="149"/>
      <c r="AA81" s="149"/>
      <c r="AB81" s="149"/>
      <c r="AC81" s="149"/>
      <c r="AD81" s="149"/>
      <c r="AE81" s="149"/>
      <c r="AF81" s="149"/>
      <c r="AG81" s="149"/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50"/>
      <c r="AS81" s="149"/>
      <c r="AT81" s="150"/>
      <c r="AU81" s="151"/>
      <c r="AV81" s="135"/>
      <c r="AW81" s="136">
        <f t="shared" si="17"/>
        <v>0</v>
      </c>
      <c r="AX81" s="136">
        <f t="shared" si="18"/>
        <v>0</v>
      </c>
      <c r="AY81" s="207">
        <f t="shared" si="19"/>
        <v>0</v>
      </c>
      <c r="AZ81" s="136">
        <f t="shared" si="46"/>
        <v>0</v>
      </c>
      <c r="BA81" s="137">
        <f t="shared" si="47"/>
        <v>0</v>
      </c>
      <c r="BB81" s="138"/>
    </row>
    <row r="82" spans="1:54" s="157" customFormat="1" ht="15" hidden="1" customHeight="1" x14ac:dyDescent="0.25">
      <c r="A82" s="234">
        <v>45061</v>
      </c>
      <c r="B82" s="235"/>
      <c r="C82" s="236" t="s">
        <v>300</v>
      </c>
      <c r="D82" s="237"/>
      <c r="E82" s="238" t="s">
        <v>298</v>
      </c>
      <c r="F82" s="152"/>
      <c r="G82" s="152"/>
      <c r="H82" s="98">
        <f t="shared" si="48"/>
        <v>98009984.920000136</v>
      </c>
      <c r="I82" s="152"/>
      <c r="J82" s="152"/>
      <c r="K82" s="101">
        <f t="shared" si="49"/>
        <v>35174.5</v>
      </c>
      <c r="L82" s="147">
        <f t="shared" si="4"/>
        <v>98045159.420000136</v>
      </c>
      <c r="M82" s="147"/>
      <c r="N82" s="152"/>
      <c r="O82" s="152"/>
      <c r="P82" s="152"/>
      <c r="Q82" s="152"/>
      <c r="R82" s="152"/>
      <c r="S82" s="152"/>
      <c r="T82" s="152"/>
      <c r="U82" s="152"/>
      <c r="V82" s="152"/>
      <c r="W82" s="152"/>
      <c r="X82" s="152"/>
      <c r="Y82" s="152"/>
      <c r="Z82" s="152"/>
      <c r="AA82" s="152"/>
      <c r="AB82" s="152"/>
      <c r="AC82" s="152"/>
      <c r="AD82" s="152"/>
      <c r="AE82" s="152"/>
      <c r="AF82" s="152"/>
      <c r="AG82" s="152"/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3"/>
      <c r="AS82" s="152"/>
      <c r="AT82" s="153"/>
      <c r="AU82" s="152"/>
      <c r="AV82" s="154"/>
      <c r="AW82" s="136">
        <f t="shared" si="17"/>
        <v>0</v>
      </c>
      <c r="AX82" s="136">
        <f t="shared" si="18"/>
        <v>0</v>
      </c>
      <c r="AY82" s="207">
        <f t="shared" si="19"/>
        <v>0</v>
      </c>
      <c r="AZ82" s="155">
        <f t="shared" si="46"/>
        <v>0</v>
      </c>
      <c r="BA82" s="155">
        <f t="shared" si="47"/>
        <v>0</v>
      </c>
      <c r="BB82" s="156"/>
    </row>
    <row r="83" spans="1:54" s="131" customFormat="1" ht="15" hidden="1" customHeight="1" x14ac:dyDescent="0.25">
      <c r="A83" s="216">
        <v>45062</v>
      </c>
      <c r="B83" s="231"/>
      <c r="C83" s="217" t="s">
        <v>96</v>
      </c>
      <c r="D83" s="233"/>
      <c r="E83" s="219" t="s">
        <v>97</v>
      </c>
      <c r="F83" s="149"/>
      <c r="G83" s="149"/>
      <c r="H83" s="98">
        <f t="shared" si="48"/>
        <v>98009984.920000136</v>
      </c>
      <c r="I83" s="149"/>
      <c r="J83" s="149"/>
      <c r="K83" s="101">
        <f t="shared" si="49"/>
        <v>35174.5</v>
      </c>
      <c r="L83" s="147">
        <f t="shared" si="4"/>
        <v>98045159.420000136</v>
      </c>
      <c r="M83" s="147"/>
      <c r="N83" s="149"/>
      <c r="O83" s="149"/>
      <c r="P83" s="149"/>
      <c r="Q83" s="149"/>
      <c r="R83" s="149"/>
      <c r="S83" s="149"/>
      <c r="T83" s="149"/>
      <c r="U83" s="149"/>
      <c r="V83" s="149"/>
      <c r="W83" s="149"/>
      <c r="X83" s="149"/>
      <c r="Y83" s="149"/>
      <c r="Z83" s="149"/>
      <c r="AA83" s="149"/>
      <c r="AB83" s="149"/>
      <c r="AC83" s="149"/>
      <c r="AD83" s="149"/>
      <c r="AE83" s="149"/>
      <c r="AF83" s="149"/>
      <c r="AG83" s="149"/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50"/>
      <c r="AS83" s="149"/>
      <c r="AT83" s="150"/>
      <c r="AU83" s="151"/>
      <c r="AV83" s="135"/>
      <c r="AW83" s="136">
        <f t="shared" si="17"/>
        <v>0</v>
      </c>
      <c r="AX83" s="136">
        <f t="shared" si="18"/>
        <v>0</v>
      </c>
      <c r="AY83" s="207">
        <f t="shared" si="19"/>
        <v>0</v>
      </c>
      <c r="AZ83" s="136">
        <f t="shared" si="46"/>
        <v>0</v>
      </c>
      <c r="BA83" s="137">
        <f t="shared" si="47"/>
        <v>0</v>
      </c>
      <c r="BB83" s="138"/>
    </row>
    <row r="84" spans="1:54" s="131" customFormat="1" ht="15" hidden="1" customHeight="1" x14ac:dyDescent="0.25">
      <c r="A84" s="216">
        <v>45064</v>
      </c>
      <c r="B84" s="231"/>
      <c r="C84" s="217" t="s">
        <v>98</v>
      </c>
      <c r="D84" s="233"/>
      <c r="E84" s="219" t="s">
        <v>97</v>
      </c>
      <c r="F84" s="149"/>
      <c r="G84" s="149"/>
      <c r="H84" s="98">
        <f t="shared" si="48"/>
        <v>98009984.920000136</v>
      </c>
      <c r="I84" s="149"/>
      <c r="J84" s="149"/>
      <c r="K84" s="101">
        <f t="shared" si="49"/>
        <v>35174.5</v>
      </c>
      <c r="L84" s="147">
        <f t="shared" si="4"/>
        <v>98045159.420000136</v>
      </c>
      <c r="M84" s="147"/>
      <c r="N84" s="149"/>
      <c r="O84" s="149"/>
      <c r="P84" s="149"/>
      <c r="Q84" s="149"/>
      <c r="R84" s="149"/>
      <c r="S84" s="149"/>
      <c r="T84" s="149"/>
      <c r="U84" s="149"/>
      <c r="V84" s="149"/>
      <c r="W84" s="149"/>
      <c r="X84" s="149"/>
      <c r="Y84" s="149"/>
      <c r="Z84" s="149"/>
      <c r="AA84" s="149"/>
      <c r="AB84" s="149"/>
      <c r="AC84" s="149"/>
      <c r="AD84" s="149"/>
      <c r="AE84" s="149"/>
      <c r="AF84" s="149"/>
      <c r="AG84" s="149"/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50"/>
      <c r="AS84" s="149"/>
      <c r="AT84" s="150"/>
      <c r="AU84" s="151"/>
      <c r="AV84" s="135"/>
      <c r="AW84" s="136">
        <f t="shared" si="17"/>
        <v>0</v>
      </c>
      <c r="AX84" s="136">
        <f t="shared" si="18"/>
        <v>0</v>
      </c>
      <c r="AY84" s="207">
        <f t="shared" si="19"/>
        <v>0</v>
      </c>
      <c r="AZ84" s="136">
        <f t="shared" si="46"/>
        <v>0</v>
      </c>
      <c r="BA84" s="137">
        <f t="shared" si="47"/>
        <v>0</v>
      </c>
      <c r="BB84" s="138"/>
    </row>
    <row r="85" spans="1:54" s="131" customFormat="1" ht="15" hidden="1" customHeight="1" x14ac:dyDescent="0.25">
      <c r="A85" s="234">
        <v>45064</v>
      </c>
      <c r="B85" s="235"/>
      <c r="C85" s="236" t="s">
        <v>301</v>
      </c>
      <c r="D85" s="237"/>
      <c r="E85" s="238" t="s">
        <v>299</v>
      </c>
      <c r="F85" s="149"/>
      <c r="G85" s="149"/>
      <c r="H85" s="98">
        <f t="shared" si="48"/>
        <v>98009984.920000136</v>
      </c>
      <c r="I85" s="149"/>
      <c r="J85" s="149"/>
      <c r="K85" s="101">
        <f t="shared" si="49"/>
        <v>35174.5</v>
      </c>
      <c r="L85" s="147">
        <f t="shared" si="4"/>
        <v>98045159.420000136</v>
      </c>
      <c r="M85" s="147"/>
      <c r="N85" s="149"/>
      <c r="O85" s="149"/>
      <c r="P85" s="149"/>
      <c r="Q85" s="152"/>
      <c r="R85" s="152"/>
      <c r="S85" s="152"/>
      <c r="T85" s="152"/>
      <c r="U85" s="152"/>
      <c r="V85" s="152"/>
      <c r="W85" s="152"/>
      <c r="X85" s="152"/>
      <c r="Y85" s="152"/>
      <c r="Z85" s="149"/>
      <c r="AA85" s="149"/>
      <c r="AB85" s="149"/>
      <c r="AC85" s="149"/>
      <c r="AD85" s="149"/>
      <c r="AE85" s="149"/>
      <c r="AF85" s="152"/>
      <c r="AG85" s="149"/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50"/>
      <c r="AS85" s="149"/>
      <c r="AT85" s="150"/>
      <c r="AU85" s="151"/>
      <c r="AV85" s="135"/>
      <c r="AW85" s="136">
        <f t="shared" si="17"/>
        <v>0</v>
      </c>
      <c r="AX85" s="136">
        <f t="shared" si="18"/>
        <v>0</v>
      </c>
      <c r="AY85" s="207">
        <f t="shared" si="19"/>
        <v>0</v>
      </c>
      <c r="AZ85" s="155">
        <f t="shared" si="46"/>
        <v>0</v>
      </c>
      <c r="BA85" s="137">
        <f t="shared" si="47"/>
        <v>0</v>
      </c>
      <c r="BB85" s="138"/>
    </row>
    <row r="86" spans="1:54" s="131" customFormat="1" ht="25.5" hidden="1" customHeight="1" x14ac:dyDescent="0.25">
      <c r="A86" s="216">
        <v>45069</v>
      </c>
      <c r="B86" s="231"/>
      <c r="C86" s="217" t="s">
        <v>99</v>
      </c>
      <c r="D86" s="233"/>
      <c r="E86" s="219" t="s">
        <v>100</v>
      </c>
      <c r="F86" s="149"/>
      <c r="G86" s="149"/>
      <c r="H86" s="98">
        <f t="shared" si="48"/>
        <v>98009984.920000136</v>
      </c>
      <c r="I86" s="149"/>
      <c r="J86" s="149"/>
      <c r="K86" s="101">
        <f t="shared" si="49"/>
        <v>35174.5</v>
      </c>
      <c r="L86" s="147">
        <f t="shared" si="4"/>
        <v>98045159.420000136</v>
      </c>
      <c r="M86" s="147"/>
      <c r="N86" s="149"/>
      <c r="O86" s="149"/>
      <c r="P86" s="149"/>
      <c r="Q86" s="149"/>
      <c r="R86" s="149"/>
      <c r="S86" s="149"/>
      <c r="T86" s="149"/>
      <c r="U86" s="149"/>
      <c r="V86" s="149"/>
      <c r="W86" s="149"/>
      <c r="X86" s="149"/>
      <c r="Y86" s="149"/>
      <c r="Z86" s="149"/>
      <c r="AA86" s="149"/>
      <c r="AB86" s="149"/>
      <c r="AC86" s="149"/>
      <c r="AD86" s="149"/>
      <c r="AE86" s="149"/>
      <c r="AF86" s="149"/>
      <c r="AG86" s="149"/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50"/>
      <c r="AS86" s="149"/>
      <c r="AT86" s="150"/>
      <c r="AU86" s="151"/>
      <c r="AV86" s="135"/>
      <c r="AW86" s="136">
        <f t="shared" si="17"/>
        <v>0</v>
      </c>
      <c r="AX86" s="136">
        <f t="shared" si="18"/>
        <v>0</v>
      </c>
      <c r="AY86" s="207">
        <f t="shared" si="19"/>
        <v>0</v>
      </c>
      <c r="AZ86" s="136">
        <f t="shared" si="46"/>
        <v>0</v>
      </c>
      <c r="BA86" s="137">
        <f t="shared" si="47"/>
        <v>0</v>
      </c>
      <c r="BB86" s="138"/>
    </row>
    <row r="87" spans="1:54" s="131" customFormat="1" ht="25.5" hidden="1" customHeight="1" x14ac:dyDescent="0.25">
      <c r="A87" s="216">
        <v>45069</v>
      </c>
      <c r="B87" s="231"/>
      <c r="C87" s="219" t="s">
        <v>101</v>
      </c>
      <c r="D87" s="233"/>
      <c r="E87" s="219" t="s">
        <v>102</v>
      </c>
      <c r="F87" s="149"/>
      <c r="G87" s="149"/>
      <c r="H87" s="98">
        <f t="shared" si="48"/>
        <v>98009984.920000136</v>
      </c>
      <c r="I87" s="149"/>
      <c r="J87" s="149"/>
      <c r="K87" s="101">
        <f t="shared" si="49"/>
        <v>35174.5</v>
      </c>
      <c r="L87" s="147">
        <f t="shared" si="4"/>
        <v>98045159.420000136</v>
      </c>
      <c r="M87" s="147"/>
      <c r="N87" s="149"/>
      <c r="O87" s="149"/>
      <c r="P87" s="149"/>
      <c r="Q87" s="149"/>
      <c r="R87" s="149"/>
      <c r="S87" s="149"/>
      <c r="T87" s="149"/>
      <c r="U87" s="149"/>
      <c r="V87" s="149"/>
      <c r="W87" s="149"/>
      <c r="X87" s="149"/>
      <c r="Y87" s="149"/>
      <c r="Z87" s="149"/>
      <c r="AA87" s="149"/>
      <c r="AB87" s="149"/>
      <c r="AC87" s="149"/>
      <c r="AD87" s="149"/>
      <c r="AE87" s="149"/>
      <c r="AF87" s="149"/>
      <c r="AG87" s="149"/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50"/>
      <c r="AS87" s="149"/>
      <c r="AT87" s="150"/>
      <c r="AU87" s="151"/>
      <c r="AV87" s="135"/>
      <c r="AW87" s="136">
        <f t="shared" si="17"/>
        <v>0</v>
      </c>
      <c r="AX87" s="136">
        <f t="shared" si="18"/>
        <v>0</v>
      </c>
      <c r="AY87" s="207">
        <f t="shared" si="19"/>
        <v>0</v>
      </c>
      <c r="AZ87" s="136">
        <f t="shared" si="46"/>
        <v>0</v>
      </c>
      <c r="BA87" s="137">
        <f t="shared" si="47"/>
        <v>0</v>
      </c>
      <c r="BB87" s="138"/>
    </row>
    <row r="88" spans="1:54" s="134" customFormat="1" ht="25.5" hidden="1" customHeight="1" x14ac:dyDescent="0.25">
      <c r="A88" s="212">
        <v>45069</v>
      </c>
      <c r="B88" s="231"/>
      <c r="C88" s="213" t="s">
        <v>103</v>
      </c>
      <c r="D88" s="239"/>
      <c r="E88" s="215" t="s">
        <v>104</v>
      </c>
      <c r="F88" s="98"/>
      <c r="G88" s="98"/>
      <c r="H88" s="98">
        <f t="shared" si="48"/>
        <v>98009984.920000136</v>
      </c>
      <c r="I88" s="149"/>
      <c r="J88" s="149"/>
      <c r="K88" s="101">
        <f t="shared" si="49"/>
        <v>35174.5</v>
      </c>
      <c r="L88" s="147">
        <f t="shared" si="4"/>
        <v>98045159.420000136</v>
      </c>
      <c r="M88" s="147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8"/>
      <c r="Y88" s="98"/>
      <c r="Z88" s="98"/>
      <c r="AA88" s="98"/>
      <c r="AB88" s="98"/>
      <c r="AC88" s="98"/>
      <c r="AD88" s="98"/>
      <c r="AE88" s="98"/>
      <c r="AF88" s="98"/>
      <c r="AG88" s="98"/>
      <c r="AH88" s="98"/>
      <c r="AI88" s="98"/>
      <c r="AJ88" s="98"/>
      <c r="AK88" s="98"/>
      <c r="AL88" s="98"/>
      <c r="AM88" s="98"/>
      <c r="AN88" s="98"/>
      <c r="AO88" s="98"/>
      <c r="AP88" s="98"/>
      <c r="AQ88" s="98"/>
      <c r="AR88" s="102"/>
      <c r="AS88" s="98"/>
      <c r="AT88" s="102"/>
      <c r="AU88" s="99"/>
      <c r="AV88" s="133"/>
      <c r="AW88" s="136">
        <f t="shared" si="17"/>
        <v>0</v>
      </c>
      <c r="AX88" s="136">
        <f t="shared" si="18"/>
        <v>0</v>
      </c>
      <c r="AY88" s="207">
        <f t="shared" si="19"/>
        <v>0</v>
      </c>
      <c r="AZ88" s="136">
        <f t="shared" si="46"/>
        <v>0</v>
      </c>
      <c r="BA88" s="137">
        <f t="shared" si="47"/>
        <v>0</v>
      </c>
      <c r="BB88" s="138"/>
    </row>
    <row r="89" spans="1:54" s="131" customFormat="1" ht="15" hidden="1" customHeight="1" x14ac:dyDescent="0.25">
      <c r="A89" s="216"/>
      <c r="B89" s="217"/>
      <c r="C89" s="217"/>
      <c r="D89" s="233"/>
      <c r="E89" s="219"/>
      <c r="F89" s="149"/>
      <c r="G89" s="149"/>
      <c r="H89" s="98">
        <f t="shared" si="48"/>
        <v>98009984.920000136</v>
      </c>
      <c r="I89" s="149"/>
      <c r="J89" s="149"/>
      <c r="K89" s="101">
        <f t="shared" si="49"/>
        <v>35174.5</v>
      </c>
      <c r="L89" s="147">
        <f t="shared" si="4"/>
        <v>98045159.420000136</v>
      </c>
      <c r="M89" s="147"/>
      <c r="N89" s="149"/>
      <c r="O89" s="149"/>
      <c r="P89" s="149"/>
      <c r="Q89" s="149"/>
      <c r="R89" s="149"/>
      <c r="S89" s="149"/>
      <c r="T89" s="149"/>
      <c r="U89" s="149"/>
      <c r="V89" s="149"/>
      <c r="W89" s="149"/>
      <c r="X89" s="149"/>
      <c r="Y89" s="149"/>
      <c r="Z89" s="149"/>
      <c r="AA89" s="149"/>
      <c r="AB89" s="149"/>
      <c r="AC89" s="149"/>
      <c r="AD89" s="149"/>
      <c r="AE89" s="149"/>
      <c r="AF89" s="149"/>
      <c r="AG89" s="149"/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50"/>
      <c r="AS89" s="149"/>
      <c r="AT89" s="150"/>
      <c r="AU89" s="151"/>
      <c r="AV89" s="135"/>
      <c r="AW89" s="136">
        <f t="shared" si="17"/>
        <v>0</v>
      </c>
      <c r="AX89" s="136">
        <f t="shared" si="18"/>
        <v>0</v>
      </c>
      <c r="AY89" s="207">
        <f t="shared" si="19"/>
        <v>0</v>
      </c>
    </row>
    <row r="90" spans="1:54" s="131" customFormat="1" ht="15" hidden="1" customHeight="1" x14ac:dyDescent="0.25">
      <c r="A90" s="216"/>
      <c r="B90" s="217"/>
      <c r="C90" s="217"/>
      <c r="D90" s="233"/>
      <c r="E90" s="219"/>
      <c r="F90" s="149"/>
      <c r="G90" s="149"/>
      <c r="H90" s="98">
        <f t="shared" si="48"/>
        <v>98009984.920000136</v>
      </c>
      <c r="I90" s="149"/>
      <c r="J90" s="149"/>
      <c r="K90" s="101">
        <f t="shared" si="49"/>
        <v>35174.5</v>
      </c>
      <c r="L90" s="147">
        <f t="shared" si="4"/>
        <v>98045159.420000136</v>
      </c>
      <c r="M90" s="147"/>
      <c r="N90" s="149"/>
      <c r="O90" s="149"/>
      <c r="P90" s="149"/>
      <c r="Q90" s="149"/>
      <c r="R90" s="149"/>
      <c r="S90" s="149"/>
      <c r="T90" s="149"/>
      <c r="U90" s="149"/>
      <c r="V90" s="149"/>
      <c r="W90" s="149"/>
      <c r="X90" s="149"/>
      <c r="Y90" s="149"/>
      <c r="Z90" s="149"/>
      <c r="AA90" s="149"/>
      <c r="AB90" s="149"/>
      <c r="AC90" s="149"/>
      <c r="AD90" s="149"/>
      <c r="AE90" s="149"/>
      <c r="AF90" s="149"/>
      <c r="AG90" s="149"/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50"/>
      <c r="AS90" s="149"/>
      <c r="AT90" s="149"/>
      <c r="AU90" s="151"/>
      <c r="AV90" s="135"/>
      <c r="AW90" s="136">
        <f t="shared" si="17"/>
        <v>0</v>
      </c>
      <c r="AX90" s="136">
        <f t="shared" si="18"/>
        <v>0</v>
      </c>
      <c r="AY90" s="207">
        <f t="shared" si="19"/>
        <v>0</v>
      </c>
    </row>
    <row r="91" spans="1:54" s="131" customFormat="1" ht="15" hidden="1" customHeight="1" x14ac:dyDescent="0.25">
      <c r="A91" s="216"/>
      <c r="B91" s="217"/>
      <c r="C91" s="217"/>
      <c r="D91" s="233"/>
      <c r="E91" s="219"/>
      <c r="F91" s="149"/>
      <c r="G91" s="149"/>
      <c r="H91" s="98">
        <f t="shared" si="48"/>
        <v>98009984.920000136</v>
      </c>
      <c r="I91" s="149"/>
      <c r="J91" s="149"/>
      <c r="K91" s="101">
        <f t="shared" si="49"/>
        <v>35174.5</v>
      </c>
      <c r="L91" s="147">
        <f t="shared" si="4"/>
        <v>98045159.420000136</v>
      </c>
      <c r="M91" s="147"/>
      <c r="N91" s="149"/>
      <c r="O91" s="149"/>
      <c r="P91" s="149"/>
      <c r="Q91" s="149"/>
      <c r="R91" s="149"/>
      <c r="S91" s="149"/>
      <c r="T91" s="149"/>
      <c r="U91" s="149"/>
      <c r="V91" s="149"/>
      <c r="W91" s="149"/>
      <c r="X91" s="149"/>
      <c r="Y91" s="149"/>
      <c r="Z91" s="149"/>
      <c r="AA91" s="149"/>
      <c r="AB91" s="149"/>
      <c r="AC91" s="149"/>
      <c r="AD91" s="149"/>
      <c r="AE91" s="149"/>
      <c r="AF91" s="149"/>
      <c r="AG91" s="149"/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50"/>
      <c r="AS91" s="149"/>
      <c r="AT91" s="150"/>
      <c r="AU91" s="151"/>
      <c r="AV91" s="135"/>
      <c r="AW91" s="136">
        <f t="shared" si="17"/>
        <v>0</v>
      </c>
      <c r="AX91" s="136">
        <f t="shared" si="18"/>
        <v>0</v>
      </c>
      <c r="AY91" s="207">
        <f t="shared" si="19"/>
        <v>0</v>
      </c>
    </row>
    <row r="92" spans="1:54" s="134" customFormat="1" ht="15" hidden="1" customHeight="1" x14ac:dyDescent="0.25">
      <c r="A92" s="212"/>
      <c r="B92" s="213"/>
      <c r="C92" s="213"/>
      <c r="D92" s="239"/>
      <c r="E92" s="215"/>
      <c r="F92" s="98"/>
      <c r="G92" s="98"/>
      <c r="H92" s="98">
        <f t="shared" si="48"/>
        <v>98009984.920000136</v>
      </c>
      <c r="I92" s="149"/>
      <c r="J92" s="149"/>
      <c r="K92" s="101">
        <f t="shared" si="49"/>
        <v>35174.5</v>
      </c>
      <c r="L92" s="147">
        <f t="shared" si="4"/>
        <v>98045159.420000136</v>
      </c>
      <c r="M92" s="147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  <c r="Y92" s="98"/>
      <c r="Z92" s="98"/>
      <c r="AA92" s="98"/>
      <c r="AB92" s="98"/>
      <c r="AC92" s="98"/>
      <c r="AD92" s="98"/>
      <c r="AE92" s="98"/>
      <c r="AF92" s="98"/>
      <c r="AG92" s="98"/>
      <c r="AH92" s="98"/>
      <c r="AI92" s="98"/>
      <c r="AJ92" s="98"/>
      <c r="AK92" s="98"/>
      <c r="AL92" s="98"/>
      <c r="AM92" s="98"/>
      <c r="AN92" s="98"/>
      <c r="AO92" s="98"/>
      <c r="AP92" s="98"/>
      <c r="AQ92" s="98"/>
      <c r="AR92" s="102"/>
      <c r="AS92" s="98"/>
      <c r="AT92" s="102"/>
      <c r="AU92" s="99"/>
      <c r="AV92" s="133"/>
      <c r="AW92" s="136">
        <f t="shared" si="17"/>
        <v>0</v>
      </c>
      <c r="AX92" s="136">
        <f t="shared" si="18"/>
        <v>0</v>
      </c>
      <c r="AY92" s="207">
        <f t="shared" si="19"/>
        <v>0</v>
      </c>
      <c r="AZ92" s="131"/>
    </row>
    <row r="93" spans="1:54" s="131" customFormat="1" ht="15.75" hidden="1" customHeight="1" thickBot="1" x14ac:dyDescent="0.3">
      <c r="A93" s="221"/>
      <c r="B93" s="222"/>
      <c r="C93" s="222"/>
      <c r="D93" s="223"/>
      <c r="E93" s="224" t="s">
        <v>105</v>
      </c>
      <c r="F93" s="94">
        <f>SUM(F77:F92)</f>
        <v>0</v>
      </c>
      <c r="G93" s="94">
        <f>SUM(G77:G92)</f>
        <v>0</v>
      </c>
      <c r="H93" s="94"/>
      <c r="I93" s="94">
        <f>SUM(I77:I92)</f>
        <v>0</v>
      </c>
      <c r="J93" s="94">
        <f>SUM(J77:J92)</f>
        <v>0</v>
      </c>
      <c r="K93" s="94"/>
      <c r="L93" s="94">
        <v>0</v>
      </c>
      <c r="M93" s="94"/>
      <c r="N93" s="94">
        <f t="shared" ref="N93:AU93" si="50">SUM(N77:N92)</f>
        <v>0</v>
      </c>
      <c r="O93" s="94">
        <f t="shared" si="50"/>
        <v>0</v>
      </c>
      <c r="P93" s="94">
        <f t="shared" si="50"/>
        <v>0</v>
      </c>
      <c r="Q93" s="94">
        <f t="shared" si="50"/>
        <v>0</v>
      </c>
      <c r="R93" s="94">
        <f t="shared" si="50"/>
        <v>0</v>
      </c>
      <c r="S93" s="94">
        <f t="shared" si="50"/>
        <v>0</v>
      </c>
      <c r="T93" s="94">
        <f t="shared" si="50"/>
        <v>0</v>
      </c>
      <c r="U93" s="94">
        <f t="shared" si="50"/>
        <v>0</v>
      </c>
      <c r="V93" s="94">
        <f t="shared" si="50"/>
        <v>0</v>
      </c>
      <c r="W93" s="94">
        <f t="shared" si="50"/>
        <v>0</v>
      </c>
      <c r="X93" s="94">
        <f t="shared" si="50"/>
        <v>0</v>
      </c>
      <c r="Y93" s="94">
        <f t="shared" si="50"/>
        <v>0</v>
      </c>
      <c r="Z93" s="94">
        <f t="shared" si="50"/>
        <v>0</v>
      </c>
      <c r="AA93" s="94">
        <f t="shared" si="50"/>
        <v>0</v>
      </c>
      <c r="AB93" s="94">
        <f t="shared" si="50"/>
        <v>0</v>
      </c>
      <c r="AC93" s="94">
        <f t="shared" si="50"/>
        <v>0</v>
      </c>
      <c r="AD93" s="94">
        <f t="shared" si="50"/>
        <v>0</v>
      </c>
      <c r="AE93" s="94">
        <f t="shared" si="50"/>
        <v>0</v>
      </c>
      <c r="AF93" s="94">
        <f t="shared" si="50"/>
        <v>0</v>
      </c>
      <c r="AG93" s="94">
        <f t="shared" si="50"/>
        <v>0</v>
      </c>
      <c r="AH93" s="94">
        <f t="shared" si="50"/>
        <v>0</v>
      </c>
      <c r="AI93" s="94">
        <f t="shared" si="50"/>
        <v>0</v>
      </c>
      <c r="AJ93" s="94">
        <f t="shared" si="50"/>
        <v>0</v>
      </c>
      <c r="AK93" s="94">
        <f t="shared" si="50"/>
        <v>0</v>
      </c>
      <c r="AL93" s="94">
        <f t="shared" si="50"/>
        <v>0</v>
      </c>
      <c r="AM93" s="94">
        <f t="shared" si="50"/>
        <v>0</v>
      </c>
      <c r="AN93" s="94">
        <f t="shared" si="50"/>
        <v>0</v>
      </c>
      <c r="AO93" s="94">
        <f t="shared" si="50"/>
        <v>0</v>
      </c>
      <c r="AP93" s="94">
        <f t="shared" si="50"/>
        <v>0</v>
      </c>
      <c r="AQ93" s="94">
        <f t="shared" si="50"/>
        <v>0</v>
      </c>
      <c r="AR93" s="94">
        <f t="shared" si="50"/>
        <v>0</v>
      </c>
      <c r="AS93" s="94">
        <f t="shared" si="50"/>
        <v>0</v>
      </c>
      <c r="AT93" s="94">
        <f t="shared" si="50"/>
        <v>0</v>
      </c>
      <c r="AU93" s="94">
        <f t="shared" si="50"/>
        <v>0</v>
      </c>
      <c r="AV93" s="135"/>
      <c r="AW93" s="136">
        <f t="shared" si="17"/>
        <v>0</v>
      </c>
      <c r="AX93" s="136">
        <f t="shared" si="18"/>
        <v>0</v>
      </c>
      <c r="AY93" s="207">
        <f t="shared" si="19"/>
        <v>0</v>
      </c>
    </row>
    <row r="94" spans="1:54" s="131" customFormat="1" ht="15" hidden="1" customHeight="1" x14ac:dyDescent="0.25">
      <c r="A94" s="240"/>
      <c r="B94" s="226"/>
      <c r="C94" s="219"/>
      <c r="D94" s="233"/>
      <c r="E94" s="241"/>
      <c r="F94" s="151"/>
      <c r="G94" s="151"/>
      <c r="H94" s="151"/>
      <c r="I94" s="151"/>
      <c r="J94" s="151"/>
      <c r="K94" s="151"/>
      <c r="L94" s="151">
        <f>H94+K94</f>
        <v>0</v>
      </c>
      <c r="M94" s="151"/>
      <c r="N94" s="151"/>
      <c r="O94" s="151"/>
      <c r="P94" s="151"/>
      <c r="Q94" s="151"/>
      <c r="R94" s="151"/>
      <c r="S94" s="151"/>
      <c r="T94" s="151"/>
      <c r="U94" s="151"/>
      <c r="V94" s="151"/>
      <c r="W94" s="151"/>
      <c r="X94" s="151"/>
      <c r="Y94" s="151"/>
      <c r="Z94" s="151"/>
      <c r="AA94" s="151"/>
      <c r="AB94" s="151"/>
      <c r="AC94" s="151"/>
      <c r="AD94" s="151"/>
      <c r="AE94" s="151"/>
      <c r="AF94" s="151"/>
      <c r="AG94" s="151"/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8"/>
      <c r="AS94" s="151"/>
      <c r="AT94" s="158"/>
      <c r="AU94" s="151"/>
      <c r="AV94" s="135"/>
      <c r="AW94" s="136">
        <f t="shared" si="17"/>
        <v>0</v>
      </c>
      <c r="AX94" s="136">
        <f t="shared" si="18"/>
        <v>0</v>
      </c>
      <c r="AY94" s="207">
        <f t="shared" si="19"/>
        <v>0</v>
      </c>
    </row>
    <row r="95" spans="1:54" s="134" customFormat="1" ht="15" hidden="1" customHeight="1" x14ac:dyDescent="0.25">
      <c r="A95" s="212">
        <v>45084</v>
      </c>
      <c r="B95" s="231"/>
      <c r="C95" s="213" t="s">
        <v>109</v>
      </c>
      <c r="D95" s="239"/>
      <c r="E95" s="215" t="s">
        <v>80</v>
      </c>
      <c r="F95" s="98"/>
      <c r="G95" s="98"/>
      <c r="H95" s="98">
        <f>H91+F95-G95</f>
        <v>98009984.920000136</v>
      </c>
      <c r="I95" s="149"/>
      <c r="J95" s="151"/>
      <c r="K95" s="101">
        <f>K91+I95-J95</f>
        <v>35174.5</v>
      </c>
      <c r="L95" s="99">
        <f t="shared" si="4"/>
        <v>98045159.420000136</v>
      </c>
      <c r="M95" s="99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149"/>
      <c r="AL95" s="149"/>
      <c r="AM95" s="149"/>
      <c r="AN95" s="149"/>
      <c r="AO95" s="149"/>
      <c r="AP95" s="99"/>
      <c r="AQ95" s="99"/>
      <c r="AR95" s="103"/>
      <c r="AS95" s="99"/>
      <c r="AT95" s="103"/>
      <c r="AU95" s="99"/>
      <c r="AV95" s="133"/>
      <c r="AW95" s="136">
        <f t="shared" si="17"/>
        <v>0</v>
      </c>
      <c r="AX95" s="136">
        <f t="shared" si="18"/>
        <v>0</v>
      </c>
      <c r="AY95" s="207">
        <f t="shared" si="19"/>
        <v>0</v>
      </c>
      <c r="AZ95" s="136">
        <f t="shared" ref="AZ95:AZ105" si="51">AY95-J95</f>
        <v>0</v>
      </c>
      <c r="BA95" s="137">
        <f t="shared" ref="BA95:BA105" si="52">AY95-AZ95</f>
        <v>0</v>
      </c>
      <c r="BB95" s="138"/>
    </row>
    <row r="96" spans="1:54" s="134" customFormat="1" ht="25.5" hidden="1" customHeight="1" x14ac:dyDescent="0.25">
      <c r="A96" s="212">
        <v>45097</v>
      </c>
      <c r="B96" s="231"/>
      <c r="C96" s="242" t="s">
        <v>110</v>
      </c>
      <c r="D96" s="239"/>
      <c r="E96" s="215" t="s">
        <v>111</v>
      </c>
      <c r="F96" s="98"/>
      <c r="G96" s="98"/>
      <c r="H96" s="98">
        <f>H95+F96-G96</f>
        <v>98009984.920000136</v>
      </c>
      <c r="I96" s="151"/>
      <c r="J96" s="151"/>
      <c r="K96" s="101">
        <f>K95+I96-J96</f>
        <v>35174.5</v>
      </c>
      <c r="L96" s="99">
        <f>H96+K96</f>
        <v>98045159.420000136</v>
      </c>
      <c r="M96" s="99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98"/>
      <c r="AK96" s="149"/>
      <c r="AL96" s="149"/>
      <c r="AM96" s="149"/>
      <c r="AN96" s="149"/>
      <c r="AO96" s="149"/>
      <c r="AP96" s="99"/>
      <c r="AQ96" s="99"/>
      <c r="AR96" s="103"/>
      <c r="AS96" s="99"/>
      <c r="AT96" s="103"/>
      <c r="AU96" s="99"/>
      <c r="AV96" s="133"/>
      <c r="AW96" s="136">
        <f t="shared" si="17"/>
        <v>0</v>
      </c>
      <c r="AX96" s="136">
        <f t="shared" si="18"/>
        <v>0</v>
      </c>
      <c r="AY96" s="207">
        <f t="shared" si="19"/>
        <v>0</v>
      </c>
      <c r="AZ96" s="136">
        <f t="shared" si="51"/>
        <v>0</v>
      </c>
      <c r="BA96" s="137">
        <f t="shared" si="52"/>
        <v>0</v>
      </c>
      <c r="BB96" s="138"/>
    </row>
    <row r="97" spans="1:54" s="134" customFormat="1" ht="25.5" hidden="1" customHeight="1" x14ac:dyDescent="0.25">
      <c r="A97" s="212">
        <v>45097</v>
      </c>
      <c r="B97" s="231"/>
      <c r="C97" s="242" t="s">
        <v>112</v>
      </c>
      <c r="D97" s="239"/>
      <c r="E97" s="215" t="s">
        <v>113</v>
      </c>
      <c r="F97" s="98"/>
      <c r="G97" s="98"/>
      <c r="H97" s="98">
        <f t="shared" ref="H97:H105" si="53">H96+F97-G97</f>
        <v>98009984.920000136</v>
      </c>
      <c r="I97" s="151"/>
      <c r="J97" s="151"/>
      <c r="K97" s="101">
        <f t="shared" ref="K97:K105" si="54">K96+I97-J97</f>
        <v>35174.5</v>
      </c>
      <c r="L97" s="99">
        <f t="shared" ref="L97:L165" si="55">H97+K97</f>
        <v>98045159.420000136</v>
      </c>
      <c r="M97" s="99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98"/>
      <c r="AE97" s="98"/>
      <c r="AF97" s="98"/>
      <c r="AG97" s="98"/>
      <c r="AH97" s="98"/>
      <c r="AI97" s="98"/>
      <c r="AJ97" s="98"/>
      <c r="AK97" s="149"/>
      <c r="AL97" s="149"/>
      <c r="AM97" s="149"/>
      <c r="AN97" s="149"/>
      <c r="AO97" s="149"/>
      <c r="AP97" s="99"/>
      <c r="AQ97" s="99"/>
      <c r="AR97" s="103"/>
      <c r="AS97" s="99"/>
      <c r="AT97" s="103"/>
      <c r="AU97" s="99"/>
      <c r="AV97" s="133"/>
      <c r="AW97" s="136">
        <f t="shared" si="17"/>
        <v>0</v>
      </c>
      <c r="AX97" s="136">
        <f t="shared" si="18"/>
        <v>0</v>
      </c>
      <c r="AY97" s="207">
        <f t="shared" si="19"/>
        <v>0</v>
      </c>
      <c r="AZ97" s="136">
        <f t="shared" si="51"/>
        <v>0</v>
      </c>
      <c r="BA97" s="137">
        <f t="shared" si="52"/>
        <v>0</v>
      </c>
      <c r="BB97" s="138"/>
    </row>
    <row r="98" spans="1:54" s="134" customFormat="1" ht="25.5" hidden="1" customHeight="1" x14ac:dyDescent="0.25">
      <c r="A98" s="212">
        <v>45097</v>
      </c>
      <c r="B98" s="231"/>
      <c r="C98" s="242" t="s">
        <v>114</v>
      </c>
      <c r="D98" s="239"/>
      <c r="E98" s="215" t="s">
        <v>115</v>
      </c>
      <c r="F98" s="98"/>
      <c r="G98" s="98"/>
      <c r="H98" s="98">
        <f t="shared" si="53"/>
        <v>98009984.920000136</v>
      </c>
      <c r="I98" s="151"/>
      <c r="J98" s="151"/>
      <c r="K98" s="101">
        <f t="shared" si="54"/>
        <v>35174.5</v>
      </c>
      <c r="L98" s="99">
        <f t="shared" si="55"/>
        <v>98045159.420000136</v>
      </c>
      <c r="M98" s="99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98"/>
      <c r="AE98" s="98"/>
      <c r="AF98" s="98"/>
      <c r="AG98" s="98"/>
      <c r="AH98" s="98"/>
      <c r="AI98" s="98"/>
      <c r="AJ98" s="98"/>
      <c r="AK98" s="149"/>
      <c r="AL98" s="149"/>
      <c r="AM98" s="149"/>
      <c r="AN98" s="149"/>
      <c r="AO98" s="149"/>
      <c r="AP98" s="99"/>
      <c r="AQ98" s="99"/>
      <c r="AR98" s="103"/>
      <c r="AS98" s="99"/>
      <c r="AT98" s="103"/>
      <c r="AU98" s="99"/>
      <c r="AV98" s="133"/>
      <c r="AW98" s="136">
        <f t="shared" si="17"/>
        <v>0</v>
      </c>
      <c r="AX98" s="136">
        <f t="shared" si="18"/>
        <v>0</v>
      </c>
      <c r="AY98" s="207">
        <f t="shared" si="19"/>
        <v>0</v>
      </c>
      <c r="AZ98" s="136">
        <f t="shared" si="51"/>
        <v>0</v>
      </c>
      <c r="BA98" s="137">
        <f t="shared" si="52"/>
        <v>0</v>
      </c>
      <c r="BB98" s="138"/>
    </row>
    <row r="99" spans="1:54" s="134" customFormat="1" ht="25.5" hidden="1" customHeight="1" x14ac:dyDescent="0.25">
      <c r="A99" s="212">
        <v>45104</v>
      </c>
      <c r="B99" s="231"/>
      <c r="C99" s="242" t="s">
        <v>116</v>
      </c>
      <c r="D99" s="239"/>
      <c r="E99" s="215" t="s">
        <v>117</v>
      </c>
      <c r="F99" s="98"/>
      <c r="G99" s="98"/>
      <c r="H99" s="98">
        <f t="shared" si="53"/>
        <v>98009984.920000136</v>
      </c>
      <c r="I99" s="151"/>
      <c r="J99" s="151"/>
      <c r="K99" s="101">
        <f t="shared" si="54"/>
        <v>35174.5</v>
      </c>
      <c r="L99" s="99">
        <f t="shared" si="55"/>
        <v>98045159.420000136</v>
      </c>
      <c r="M99" s="99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  <c r="Y99" s="98"/>
      <c r="Z99" s="98"/>
      <c r="AA99" s="98"/>
      <c r="AB99" s="98"/>
      <c r="AC99" s="98"/>
      <c r="AD99" s="98"/>
      <c r="AE99" s="98"/>
      <c r="AF99" s="98"/>
      <c r="AG99" s="98"/>
      <c r="AH99" s="98"/>
      <c r="AI99" s="98"/>
      <c r="AJ99" s="98"/>
      <c r="AK99" s="149"/>
      <c r="AL99" s="149"/>
      <c r="AM99" s="149"/>
      <c r="AN99" s="149"/>
      <c r="AO99" s="149"/>
      <c r="AP99" s="99"/>
      <c r="AQ99" s="99"/>
      <c r="AR99" s="103"/>
      <c r="AS99" s="99"/>
      <c r="AT99" s="103"/>
      <c r="AU99" s="99"/>
      <c r="AV99" s="133"/>
      <c r="AW99" s="136">
        <f t="shared" si="17"/>
        <v>0</v>
      </c>
      <c r="AX99" s="136">
        <f t="shared" si="18"/>
        <v>0</v>
      </c>
      <c r="AY99" s="207">
        <f t="shared" si="19"/>
        <v>0</v>
      </c>
      <c r="AZ99" s="136">
        <f t="shared" si="51"/>
        <v>0</v>
      </c>
      <c r="BA99" s="137">
        <f t="shared" si="52"/>
        <v>0</v>
      </c>
      <c r="BB99" s="138"/>
    </row>
    <row r="100" spans="1:54" s="134" customFormat="1" ht="25.5" hidden="1" customHeight="1" x14ac:dyDescent="0.25">
      <c r="A100" s="212">
        <v>45107</v>
      </c>
      <c r="B100" s="231"/>
      <c r="C100" s="242" t="s">
        <v>118</v>
      </c>
      <c r="D100" s="239"/>
      <c r="E100" s="215" t="s">
        <v>119</v>
      </c>
      <c r="F100" s="98"/>
      <c r="G100" s="98"/>
      <c r="H100" s="98">
        <f t="shared" si="53"/>
        <v>98009984.920000136</v>
      </c>
      <c r="I100" s="151"/>
      <c r="J100" s="151"/>
      <c r="K100" s="101">
        <f t="shared" si="54"/>
        <v>35174.5</v>
      </c>
      <c r="L100" s="99">
        <f t="shared" si="55"/>
        <v>98045159.420000136</v>
      </c>
      <c r="M100" s="99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  <c r="Y100" s="98"/>
      <c r="Z100" s="98"/>
      <c r="AA100" s="98"/>
      <c r="AB100" s="98"/>
      <c r="AC100" s="98"/>
      <c r="AD100" s="98"/>
      <c r="AE100" s="98"/>
      <c r="AF100" s="98"/>
      <c r="AG100" s="98"/>
      <c r="AH100" s="98"/>
      <c r="AI100" s="98"/>
      <c r="AJ100" s="98"/>
      <c r="AK100" s="149"/>
      <c r="AL100" s="149"/>
      <c r="AM100" s="149"/>
      <c r="AN100" s="149"/>
      <c r="AO100" s="149"/>
      <c r="AP100" s="99"/>
      <c r="AQ100" s="99"/>
      <c r="AR100" s="103"/>
      <c r="AS100" s="99"/>
      <c r="AT100" s="103"/>
      <c r="AU100" s="99"/>
      <c r="AV100" s="133"/>
      <c r="AW100" s="136">
        <f t="shared" si="17"/>
        <v>0</v>
      </c>
      <c r="AX100" s="136">
        <f t="shared" si="18"/>
        <v>0</v>
      </c>
      <c r="AY100" s="207">
        <f t="shared" si="19"/>
        <v>0</v>
      </c>
      <c r="AZ100" s="136">
        <f t="shared" si="51"/>
        <v>0</v>
      </c>
      <c r="BA100" s="137">
        <f t="shared" si="52"/>
        <v>0</v>
      </c>
      <c r="BB100" s="138"/>
    </row>
    <row r="101" spans="1:54" s="134" customFormat="1" ht="25.5" hidden="1" customHeight="1" x14ac:dyDescent="0.25">
      <c r="A101" s="212">
        <v>45107</v>
      </c>
      <c r="B101" s="242"/>
      <c r="C101" s="242" t="s">
        <v>120</v>
      </c>
      <c r="D101" s="239"/>
      <c r="E101" s="215" t="s">
        <v>121</v>
      </c>
      <c r="F101" s="98"/>
      <c r="G101" s="98"/>
      <c r="H101" s="98">
        <f t="shared" si="53"/>
        <v>98009984.920000136</v>
      </c>
      <c r="I101" s="149"/>
      <c r="J101" s="151"/>
      <c r="K101" s="101">
        <f t="shared" si="54"/>
        <v>35174.5</v>
      </c>
      <c r="L101" s="99">
        <f t="shared" si="55"/>
        <v>98045159.420000136</v>
      </c>
      <c r="M101" s="99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98"/>
      <c r="AK101" s="99"/>
      <c r="AL101" s="99"/>
      <c r="AM101" s="99"/>
      <c r="AN101" s="99"/>
      <c r="AO101" s="99"/>
      <c r="AP101" s="99"/>
      <c r="AQ101" s="99"/>
      <c r="AR101" s="103"/>
      <c r="AS101" s="99"/>
      <c r="AT101" s="103"/>
      <c r="AU101" s="99"/>
      <c r="AV101" s="133"/>
      <c r="AW101" s="136">
        <f t="shared" si="17"/>
        <v>0</v>
      </c>
      <c r="AX101" s="136">
        <f t="shared" si="18"/>
        <v>0</v>
      </c>
      <c r="AY101" s="207">
        <f t="shared" si="19"/>
        <v>0</v>
      </c>
      <c r="AZ101" s="136">
        <f t="shared" si="51"/>
        <v>0</v>
      </c>
      <c r="BA101" s="137">
        <f t="shared" si="52"/>
        <v>0</v>
      </c>
      <c r="BB101" s="138"/>
    </row>
    <row r="102" spans="1:54" s="134" customFormat="1" ht="15" hidden="1" customHeight="1" x14ac:dyDescent="0.25">
      <c r="A102" s="212"/>
      <c r="B102" s="242"/>
      <c r="C102" s="242"/>
      <c r="D102" s="239"/>
      <c r="E102" s="215"/>
      <c r="F102" s="98"/>
      <c r="G102" s="98"/>
      <c r="H102" s="98">
        <f t="shared" si="53"/>
        <v>98009984.920000136</v>
      </c>
      <c r="I102" s="149"/>
      <c r="J102" s="149"/>
      <c r="K102" s="98">
        <f t="shared" si="54"/>
        <v>35174.5</v>
      </c>
      <c r="L102" s="99">
        <f t="shared" si="55"/>
        <v>98045159.420000136</v>
      </c>
      <c r="M102" s="99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98"/>
      <c r="Y102" s="98"/>
      <c r="Z102" s="98"/>
      <c r="AA102" s="98"/>
      <c r="AB102" s="98"/>
      <c r="AC102" s="98"/>
      <c r="AD102" s="98"/>
      <c r="AE102" s="98"/>
      <c r="AF102" s="98"/>
      <c r="AG102" s="98"/>
      <c r="AH102" s="98"/>
      <c r="AI102" s="98"/>
      <c r="AJ102" s="98"/>
      <c r="AK102" s="99"/>
      <c r="AL102" s="99"/>
      <c r="AM102" s="99"/>
      <c r="AN102" s="99"/>
      <c r="AO102" s="99"/>
      <c r="AP102" s="99"/>
      <c r="AQ102" s="99"/>
      <c r="AR102" s="103"/>
      <c r="AS102" s="99"/>
      <c r="AT102" s="103"/>
      <c r="AU102" s="99"/>
      <c r="AV102" s="133"/>
      <c r="AW102" s="136">
        <f t="shared" si="17"/>
        <v>0</v>
      </c>
      <c r="AX102" s="136">
        <f t="shared" si="18"/>
        <v>0</v>
      </c>
      <c r="AY102" s="207">
        <f t="shared" si="19"/>
        <v>0</v>
      </c>
      <c r="AZ102" s="136">
        <f t="shared" si="51"/>
        <v>0</v>
      </c>
      <c r="BA102" s="137">
        <f t="shared" si="52"/>
        <v>0</v>
      </c>
    </row>
    <row r="103" spans="1:54" s="134" customFormat="1" ht="15" hidden="1" customHeight="1" x14ac:dyDescent="0.25">
      <c r="A103" s="212"/>
      <c r="B103" s="242"/>
      <c r="C103" s="242"/>
      <c r="D103" s="239"/>
      <c r="E103" s="215"/>
      <c r="F103" s="98"/>
      <c r="G103" s="98"/>
      <c r="H103" s="98">
        <f t="shared" si="53"/>
        <v>98009984.920000136</v>
      </c>
      <c r="I103" s="149"/>
      <c r="J103" s="149"/>
      <c r="K103" s="98">
        <f t="shared" si="54"/>
        <v>35174.5</v>
      </c>
      <c r="L103" s="99">
        <f t="shared" si="55"/>
        <v>98045159.420000136</v>
      </c>
      <c r="M103" s="99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  <c r="Y103" s="98"/>
      <c r="Z103" s="98"/>
      <c r="AA103" s="98"/>
      <c r="AB103" s="98"/>
      <c r="AC103" s="98"/>
      <c r="AD103" s="98"/>
      <c r="AE103" s="98"/>
      <c r="AF103" s="98"/>
      <c r="AG103" s="98"/>
      <c r="AH103" s="98"/>
      <c r="AI103" s="98"/>
      <c r="AJ103" s="98"/>
      <c r="AK103" s="99"/>
      <c r="AL103" s="99"/>
      <c r="AM103" s="99"/>
      <c r="AN103" s="99"/>
      <c r="AO103" s="99"/>
      <c r="AP103" s="99"/>
      <c r="AQ103" s="99"/>
      <c r="AR103" s="103"/>
      <c r="AS103" s="99"/>
      <c r="AT103" s="103"/>
      <c r="AU103" s="99"/>
      <c r="AV103" s="133"/>
      <c r="AW103" s="136">
        <f t="shared" si="17"/>
        <v>0</v>
      </c>
      <c r="AX103" s="136">
        <f t="shared" si="18"/>
        <v>0</v>
      </c>
      <c r="AY103" s="207">
        <f t="shared" si="19"/>
        <v>0</v>
      </c>
      <c r="AZ103" s="136">
        <f t="shared" si="51"/>
        <v>0</v>
      </c>
      <c r="BA103" s="137">
        <f t="shared" si="52"/>
        <v>0</v>
      </c>
    </row>
    <row r="104" spans="1:54" s="134" customFormat="1" ht="15" hidden="1" customHeight="1" x14ac:dyDescent="0.25">
      <c r="A104" s="212"/>
      <c r="B104" s="242"/>
      <c r="C104" s="242"/>
      <c r="D104" s="239"/>
      <c r="E104" s="215"/>
      <c r="F104" s="98"/>
      <c r="G104" s="98"/>
      <c r="H104" s="98">
        <f t="shared" si="53"/>
        <v>98009984.920000136</v>
      </c>
      <c r="I104" s="149"/>
      <c r="J104" s="149"/>
      <c r="K104" s="98">
        <f t="shared" si="54"/>
        <v>35174.5</v>
      </c>
      <c r="L104" s="99">
        <f t="shared" si="55"/>
        <v>98045159.420000136</v>
      </c>
      <c r="M104" s="99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98"/>
      <c r="Y104" s="98"/>
      <c r="Z104" s="98"/>
      <c r="AA104" s="98"/>
      <c r="AB104" s="98"/>
      <c r="AC104" s="98"/>
      <c r="AD104" s="98"/>
      <c r="AE104" s="98"/>
      <c r="AF104" s="98"/>
      <c r="AG104" s="98"/>
      <c r="AH104" s="98"/>
      <c r="AI104" s="98"/>
      <c r="AJ104" s="98"/>
      <c r="AK104" s="99"/>
      <c r="AL104" s="99"/>
      <c r="AM104" s="99"/>
      <c r="AN104" s="99"/>
      <c r="AO104" s="99"/>
      <c r="AP104" s="99"/>
      <c r="AQ104" s="99"/>
      <c r="AR104" s="103"/>
      <c r="AS104" s="99"/>
      <c r="AT104" s="103"/>
      <c r="AU104" s="99"/>
      <c r="AV104" s="133"/>
      <c r="AW104" s="136">
        <f t="shared" si="17"/>
        <v>0</v>
      </c>
      <c r="AX104" s="136">
        <f t="shared" si="18"/>
        <v>0</v>
      </c>
      <c r="AY104" s="207">
        <f t="shared" si="19"/>
        <v>0</v>
      </c>
      <c r="AZ104" s="136">
        <f t="shared" si="51"/>
        <v>0</v>
      </c>
      <c r="BA104" s="137">
        <f t="shared" si="52"/>
        <v>0</v>
      </c>
    </row>
    <row r="105" spans="1:54" s="134" customFormat="1" ht="15" hidden="1" customHeight="1" x14ac:dyDescent="0.25">
      <c r="A105" s="212"/>
      <c r="B105" s="213"/>
      <c r="C105" s="213"/>
      <c r="D105" s="239"/>
      <c r="E105" s="215"/>
      <c r="F105" s="98"/>
      <c r="G105" s="98"/>
      <c r="H105" s="98">
        <f t="shared" si="53"/>
        <v>98009984.920000136</v>
      </c>
      <c r="I105" s="149"/>
      <c r="J105" s="149"/>
      <c r="K105" s="98">
        <f t="shared" si="54"/>
        <v>35174.5</v>
      </c>
      <c r="L105" s="99">
        <f t="shared" si="55"/>
        <v>98045159.420000136</v>
      </c>
      <c r="M105" s="99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8"/>
      <c r="Y105" s="98"/>
      <c r="Z105" s="98"/>
      <c r="AA105" s="98"/>
      <c r="AB105" s="98"/>
      <c r="AC105" s="98"/>
      <c r="AD105" s="98"/>
      <c r="AE105" s="98"/>
      <c r="AF105" s="98"/>
      <c r="AG105" s="98"/>
      <c r="AH105" s="98"/>
      <c r="AI105" s="98"/>
      <c r="AJ105" s="98"/>
      <c r="AK105" s="99"/>
      <c r="AL105" s="99"/>
      <c r="AM105" s="99"/>
      <c r="AN105" s="99"/>
      <c r="AO105" s="99"/>
      <c r="AP105" s="99"/>
      <c r="AQ105" s="99"/>
      <c r="AR105" s="103"/>
      <c r="AS105" s="99"/>
      <c r="AT105" s="103"/>
      <c r="AU105" s="99"/>
      <c r="AV105" s="133"/>
      <c r="AW105" s="136">
        <f t="shared" si="17"/>
        <v>0</v>
      </c>
      <c r="AX105" s="136">
        <f t="shared" si="18"/>
        <v>0</v>
      </c>
      <c r="AY105" s="207">
        <f t="shared" si="19"/>
        <v>0</v>
      </c>
      <c r="AZ105" s="136">
        <f t="shared" si="51"/>
        <v>0</v>
      </c>
      <c r="BA105" s="137">
        <f t="shared" si="52"/>
        <v>0</v>
      </c>
    </row>
    <row r="106" spans="1:54" s="131" customFormat="1" ht="15.75" hidden="1" customHeight="1" thickBot="1" x14ac:dyDescent="0.3">
      <c r="A106" s="221"/>
      <c r="B106" s="222"/>
      <c r="C106" s="222"/>
      <c r="D106" s="223"/>
      <c r="E106" s="224" t="s">
        <v>108</v>
      </c>
      <c r="F106" s="94">
        <f>SUM(F94:F105)</f>
        <v>0</v>
      </c>
      <c r="G106" s="94">
        <f>SUM(G94:G105)</f>
        <v>0</v>
      </c>
      <c r="H106" s="94">
        <f>H105</f>
        <v>98009984.920000136</v>
      </c>
      <c r="I106" s="94">
        <f>SUM(I94:I105)</f>
        <v>0</v>
      </c>
      <c r="J106" s="94">
        <f>SUM(J94:J105)</f>
        <v>0</v>
      </c>
      <c r="K106" s="94">
        <f>K105</f>
        <v>35174.5</v>
      </c>
      <c r="L106" s="94">
        <f t="shared" si="55"/>
        <v>98045159.420000136</v>
      </c>
      <c r="M106" s="94"/>
      <c r="N106" s="94">
        <f t="shared" ref="N106:AU106" si="56">SUM(N94:N105)</f>
        <v>0</v>
      </c>
      <c r="O106" s="94">
        <f t="shared" si="56"/>
        <v>0</v>
      </c>
      <c r="P106" s="94">
        <f t="shared" si="56"/>
        <v>0</v>
      </c>
      <c r="Q106" s="94">
        <f t="shared" si="56"/>
        <v>0</v>
      </c>
      <c r="R106" s="94">
        <f t="shared" si="56"/>
        <v>0</v>
      </c>
      <c r="S106" s="94">
        <f t="shared" si="56"/>
        <v>0</v>
      </c>
      <c r="T106" s="94">
        <f t="shared" si="56"/>
        <v>0</v>
      </c>
      <c r="U106" s="94">
        <f t="shared" si="56"/>
        <v>0</v>
      </c>
      <c r="V106" s="94">
        <f t="shared" si="56"/>
        <v>0</v>
      </c>
      <c r="W106" s="94">
        <f t="shared" si="56"/>
        <v>0</v>
      </c>
      <c r="X106" s="94">
        <f t="shared" si="56"/>
        <v>0</v>
      </c>
      <c r="Y106" s="94">
        <f t="shared" si="56"/>
        <v>0</v>
      </c>
      <c r="Z106" s="94">
        <f t="shared" si="56"/>
        <v>0</v>
      </c>
      <c r="AA106" s="94">
        <f t="shared" si="56"/>
        <v>0</v>
      </c>
      <c r="AB106" s="94">
        <f t="shared" si="56"/>
        <v>0</v>
      </c>
      <c r="AC106" s="94">
        <f t="shared" si="56"/>
        <v>0</v>
      </c>
      <c r="AD106" s="94">
        <f t="shared" si="56"/>
        <v>0</v>
      </c>
      <c r="AE106" s="94">
        <f t="shared" si="56"/>
        <v>0</v>
      </c>
      <c r="AF106" s="94">
        <f t="shared" si="56"/>
        <v>0</v>
      </c>
      <c r="AG106" s="94">
        <f t="shared" si="56"/>
        <v>0</v>
      </c>
      <c r="AH106" s="94">
        <f t="shared" si="56"/>
        <v>0</v>
      </c>
      <c r="AI106" s="94">
        <f t="shared" si="56"/>
        <v>0</v>
      </c>
      <c r="AJ106" s="94">
        <f t="shared" si="56"/>
        <v>0</v>
      </c>
      <c r="AK106" s="94">
        <f t="shared" si="56"/>
        <v>0</v>
      </c>
      <c r="AL106" s="94">
        <f t="shared" si="56"/>
        <v>0</v>
      </c>
      <c r="AM106" s="94">
        <f t="shared" si="56"/>
        <v>0</v>
      </c>
      <c r="AN106" s="94">
        <f t="shared" si="56"/>
        <v>0</v>
      </c>
      <c r="AO106" s="94">
        <f t="shared" si="56"/>
        <v>0</v>
      </c>
      <c r="AP106" s="94">
        <f t="shared" si="56"/>
        <v>0</v>
      </c>
      <c r="AQ106" s="94">
        <f t="shared" si="56"/>
        <v>0</v>
      </c>
      <c r="AR106" s="94">
        <f t="shared" si="56"/>
        <v>0</v>
      </c>
      <c r="AS106" s="94">
        <f t="shared" si="56"/>
        <v>0</v>
      </c>
      <c r="AT106" s="94">
        <f t="shared" si="56"/>
        <v>0</v>
      </c>
      <c r="AU106" s="94">
        <f t="shared" si="56"/>
        <v>0</v>
      </c>
      <c r="AV106" s="135"/>
      <c r="AW106" s="136">
        <f t="shared" si="17"/>
        <v>0</v>
      </c>
      <c r="AX106" s="136">
        <f t="shared" si="18"/>
        <v>0</v>
      </c>
      <c r="AY106" s="207">
        <f t="shared" si="19"/>
        <v>0</v>
      </c>
    </row>
    <row r="107" spans="1:54" s="134" customFormat="1" ht="15" hidden="1" customHeight="1" x14ac:dyDescent="0.25">
      <c r="A107" s="212"/>
      <c r="B107" s="213"/>
      <c r="C107" s="213"/>
      <c r="D107" s="214"/>
      <c r="E107" s="215"/>
      <c r="F107" s="98"/>
      <c r="G107" s="98"/>
      <c r="H107" s="98"/>
      <c r="I107" s="98"/>
      <c r="J107" s="98"/>
      <c r="K107" s="98"/>
      <c r="L107" s="99">
        <f t="shared" si="55"/>
        <v>0</v>
      </c>
      <c r="M107" s="99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 s="98"/>
      <c r="Y107" s="98"/>
      <c r="Z107" s="98"/>
      <c r="AA107" s="98"/>
      <c r="AB107" s="98"/>
      <c r="AC107" s="98"/>
      <c r="AD107" s="98"/>
      <c r="AE107" s="98"/>
      <c r="AF107" s="98"/>
      <c r="AG107" s="98"/>
      <c r="AH107" s="98"/>
      <c r="AI107" s="98"/>
      <c r="AJ107" s="98"/>
      <c r="AK107" s="99"/>
      <c r="AL107" s="99"/>
      <c r="AM107" s="99"/>
      <c r="AN107" s="99"/>
      <c r="AO107" s="99"/>
      <c r="AP107" s="99"/>
      <c r="AQ107" s="99"/>
      <c r="AR107" s="103"/>
      <c r="AS107" s="99"/>
      <c r="AT107" s="103"/>
      <c r="AU107" s="99"/>
      <c r="AV107" s="133"/>
      <c r="AW107" s="136">
        <f t="shared" si="17"/>
        <v>0</v>
      </c>
      <c r="AX107" s="136">
        <f t="shared" si="18"/>
        <v>0</v>
      </c>
      <c r="AY107" s="207">
        <f t="shared" si="19"/>
        <v>0</v>
      </c>
      <c r="AZ107" s="131"/>
    </row>
    <row r="108" spans="1:54" s="134" customFormat="1" ht="15" hidden="1" customHeight="1" x14ac:dyDescent="0.25">
      <c r="A108" s="212"/>
      <c r="B108" s="213"/>
      <c r="C108" s="213"/>
      <c r="D108" s="214"/>
      <c r="E108" s="215"/>
      <c r="F108" s="98"/>
      <c r="G108" s="98"/>
      <c r="H108" s="98">
        <f>H105+F108-G108</f>
        <v>98009984.920000136</v>
      </c>
      <c r="I108" s="98"/>
      <c r="J108" s="98"/>
      <c r="K108" s="98">
        <f>K105+I108-J108</f>
        <v>35174.5</v>
      </c>
      <c r="L108" s="99">
        <f t="shared" si="55"/>
        <v>98045159.420000136</v>
      </c>
      <c r="M108" s="99"/>
      <c r="N108" s="98"/>
      <c r="O108" s="98"/>
      <c r="P108" s="98"/>
      <c r="Q108" s="98"/>
      <c r="R108" s="98"/>
      <c r="S108" s="98"/>
      <c r="T108" s="98"/>
      <c r="U108" s="98"/>
      <c r="V108" s="98"/>
      <c r="W108" s="98"/>
      <c r="X108" s="98"/>
      <c r="Y108" s="98"/>
      <c r="Z108" s="98"/>
      <c r="AA108" s="98"/>
      <c r="AB108" s="98"/>
      <c r="AC108" s="98"/>
      <c r="AD108" s="98"/>
      <c r="AE108" s="98"/>
      <c r="AF108" s="98"/>
      <c r="AG108" s="98"/>
      <c r="AH108" s="98"/>
      <c r="AI108" s="98"/>
      <c r="AJ108" s="98"/>
      <c r="AK108" s="99"/>
      <c r="AL108" s="99"/>
      <c r="AM108" s="99"/>
      <c r="AN108" s="99"/>
      <c r="AO108" s="99"/>
      <c r="AP108" s="99"/>
      <c r="AQ108" s="99"/>
      <c r="AR108" s="103"/>
      <c r="AS108" s="99"/>
      <c r="AT108" s="103"/>
      <c r="AU108" s="99"/>
      <c r="AV108" s="133"/>
      <c r="AW108" s="136">
        <f t="shared" si="17"/>
        <v>0</v>
      </c>
      <c r="AX108" s="136">
        <f t="shared" si="18"/>
        <v>0</v>
      </c>
      <c r="AY108" s="207">
        <f t="shared" si="19"/>
        <v>0</v>
      </c>
      <c r="AZ108" s="131"/>
    </row>
    <row r="109" spans="1:54" s="131" customFormat="1" ht="17.25" hidden="1" customHeight="1" thickBot="1" x14ac:dyDescent="0.3">
      <c r="A109" s="243"/>
      <c r="B109" s="244"/>
      <c r="C109" s="244"/>
      <c r="D109" s="245"/>
      <c r="E109" s="246" t="s">
        <v>123</v>
      </c>
      <c r="F109" s="104">
        <f>+F106+F93+F76</f>
        <v>0</v>
      </c>
      <c r="G109" s="104">
        <f>+G106+G93+G76</f>
        <v>0</v>
      </c>
      <c r="H109" s="104">
        <f>H108</f>
        <v>98009984.920000136</v>
      </c>
      <c r="I109" s="104">
        <f>+I106+I93+I76</f>
        <v>0</v>
      </c>
      <c r="J109" s="104">
        <f>+J106+J93+J76</f>
        <v>0</v>
      </c>
      <c r="K109" s="104">
        <f>K108</f>
        <v>35174.5</v>
      </c>
      <c r="L109" s="104">
        <f t="shared" si="55"/>
        <v>98045159.420000136</v>
      </c>
      <c r="M109" s="104"/>
      <c r="N109" s="104">
        <f t="shared" ref="N109:AT109" si="57">+N106+N93+N76</f>
        <v>0</v>
      </c>
      <c r="O109" s="104">
        <f t="shared" si="57"/>
        <v>0</v>
      </c>
      <c r="P109" s="104">
        <f t="shared" si="57"/>
        <v>0</v>
      </c>
      <c r="Q109" s="104">
        <f t="shared" si="57"/>
        <v>0</v>
      </c>
      <c r="R109" s="104">
        <f t="shared" si="57"/>
        <v>0</v>
      </c>
      <c r="S109" s="104">
        <f t="shared" si="57"/>
        <v>0</v>
      </c>
      <c r="T109" s="104">
        <f t="shared" si="57"/>
        <v>0</v>
      </c>
      <c r="U109" s="104">
        <f t="shared" si="57"/>
        <v>0</v>
      </c>
      <c r="V109" s="104">
        <f t="shared" si="57"/>
        <v>0</v>
      </c>
      <c r="W109" s="104">
        <f t="shared" si="57"/>
        <v>0</v>
      </c>
      <c r="X109" s="104">
        <f t="shared" si="57"/>
        <v>0</v>
      </c>
      <c r="Y109" s="104">
        <f t="shared" si="57"/>
        <v>0</v>
      </c>
      <c r="Z109" s="104">
        <f t="shared" si="57"/>
        <v>0</v>
      </c>
      <c r="AA109" s="104">
        <f t="shared" si="57"/>
        <v>0</v>
      </c>
      <c r="AB109" s="104">
        <f t="shared" si="57"/>
        <v>0</v>
      </c>
      <c r="AC109" s="104">
        <f t="shared" si="57"/>
        <v>0</v>
      </c>
      <c r="AD109" s="104">
        <f t="shared" si="57"/>
        <v>0</v>
      </c>
      <c r="AE109" s="104">
        <f t="shared" si="57"/>
        <v>0</v>
      </c>
      <c r="AF109" s="104">
        <f>+AF106+AF93+AF76</f>
        <v>0</v>
      </c>
      <c r="AG109" s="104">
        <f t="shared" si="57"/>
        <v>0</v>
      </c>
      <c r="AH109" s="104">
        <f t="shared" si="57"/>
        <v>0</v>
      </c>
      <c r="AI109" s="104">
        <f t="shared" si="57"/>
        <v>0</v>
      </c>
      <c r="AJ109" s="104">
        <f t="shared" si="57"/>
        <v>0</v>
      </c>
      <c r="AK109" s="104">
        <f t="shared" si="57"/>
        <v>0</v>
      </c>
      <c r="AL109" s="104">
        <f t="shared" si="57"/>
        <v>0</v>
      </c>
      <c r="AM109" s="104">
        <f t="shared" si="57"/>
        <v>0</v>
      </c>
      <c r="AN109" s="104">
        <f t="shared" si="57"/>
        <v>0</v>
      </c>
      <c r="AO109" s="104">
        <f t="shared" si="57"/>
        <v>0</v>
      </c>
      <c r="AP109" s="104">
        <f t="shared" si="57"/>
        <v>0</v>
      </c>
      <c r="AQ109" s="104">
        <f t="shared" si="57"/>
        <v>0</v>
      </c>
      <c r="AR109" s="104">
        <f t="shared" si="57"/>
        <v>0</v>
      </c>
      <c r="AS109" s="104">
        <f t="shared" si="57"/>
        <v>0</v>
      </c>
      <c r="AT109" s="104">
        <f t="shared" si="57"/>
        <v>0</v>
      </c>
      <c r="AU109" s="104">
        <f>+AU106+AU93+AU76+AU70</f>
        <v>0</v>
      </c>
      <c r="AV109" s="135"/>
      <c r="AW109" s="136">
        <f t="shared" si="17"/>
        <v>0</v>
      </c>
      <c r="AX109" s="136">
        <f t="shared" si="18"/>
        <v>0</v>
      </c>
      <c r="AY109" s="207">
        <f t="shared" si="19"/>
        <v>0</v>
      </c>
    </row>
    <row r="110" spans="1:54" s="134" customFormat="1" ht="15.75" hidden="1" customHeight="1" thickTop="1" x14ac:dyDescent="0.25">
      <c r="A110" s="247"/>
      <c r="B110" s="242"/>
      <c r="C110" s="242"/>
      <c r="D110" s="248"/>
      <c r="E110" s="249"/>
      <c r="F110" s="95"/>
      <c r="G110" s="95"/>
      <c r="H110" s="95"/>
      <c r="I110" s="95"/>
      <c r="J110" s="95"/>
      <c r="K110" s="95"/>
      <c r="L110" s="96">
        <f t="shared" si="55"/>
        <v>0</v>
      </c>
      <c r="M110" s="96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  <c r="AD110" s="95"/>
      <c r="AE110" s="95"/>
      <c r="AF110" s="95"/>
      <c r="AG110" s="95"/>
      <c r="AH110" s="95"/>
      <c r="AI110" s="95"/>
      <c r="AJ110" s="95"/>
      <c r="AK110" s="96"/>
      <c r="AL110" s="96"/>
      <c r="AM110" s="96"/>
      <c r="AN110" s="96"/>
      <c r="AO110" s="96"/>
      <c r="AP110" s="96"/>
      <c r="AQ110" s="96"/>
      <c r="AR110" s="97"/>
      <c r="AS110" s="96"/>
      <c r="AT110" s="97"/>
      <c r="AU110" s="96"/>
      <c r="AV110" s="133"/>
      <c r="AW110" s="136">
        <f t="shared" si="17"/>
        <v>0</v>
      </c>
      <c r="AX110" s="136">
        <f t="shared" si="18"/>
        <v>0</v>
      </c>
      <c r="AY110" s="207">
        <f t="shared" si="19"/>
        <v>0</v>
      </c>
      <c r="AZ110" s="131"/>
    </row>
    <row r="111" spans="1:54" s="143" customFormat="1" ht="15" hidden="1" customHeight="1" x14ac:dyDescent="0.25">
      <c r="A111" s="250">
        <v>45108</v>
      </c>
      <c r="B111" s="251"/>
      <c r="C111" s="251"/>
      <c r="D111" s="252"/>
      <c r="E111" s="253" t="s">
        <v>9</v>
      </c>
      <c r="F111" s="159">
        <f>F109+F70</f>
        <v>2904639.9800000004</v>
      </c>
      <c r="G111" s="159">
        <f>G109+G70</f>
        <v>11052124.979999997</v>
      </c>
      <c r="H111" s="159">
        <f t="shared" ref="H111" si="58">H109</f>
        <v>98009984.920000136</v>
      </c>
      <c r="I111" s="159">
        <f t="shared" ref="I111:J111" si="59">I109+I70</f>
        <v>516.39</v>
      </c>
      <c r="J111" s="159">
        <f t="shared" si="59"/>
        <v>0</v>
      </c>
      <c r="K111" s="159">
        <f t="shared" ref="K111" si="60">K109</f>
        <v>35174.5</v>
      </c>
      <c r="L111" s="159">
        <f t="shared" si="55"/>
        <v>98045159.420000136</v>
      </c>
      <c r="M111" s="159"/>
      <c r="N111" s="159">
        <f t="shared" ref="N111:AT111" si="61">N109+N70</f>
        <v>2207380</v>
      </c>
      <c r="O111" s="159">
        <f t="shared" si="61"/>
        <v>0</v>
      </c>
      <c r="P111" s="159">
        <f t="shared" si="61"/>
        <v>2550</v>
      </c>
      <c r="Q111" s="159">
        <f t="shared" si="61"/>
        <v>2890350</v>
      </c>
      <c r="R111" s="159">
        <f t="shared" si="61"/>
        <v>194944.01</v>
      </c>
      <c r="S111" s="159">
        <f t="shared" si="61"/>
        <v>0</v>
      </c>
      <c r="T111" s="159">
        <f t="shared" si="61"/>
        <v>0</v>
      </c>
      <c r="U111" s="159">
        <f t="shared" si="61"/>
        <v>154600</v>
      </c>
      <c r="V111" s="159">
        <f t="shared" si="61"/>
        <v>0</v>
      </c>
      <c r="W111" s="159">
        <f t="shared" si="61"/>
        <v>1135000</v>
      </c>
      <c r="X111" s="159">
        <f t="shared" si="61"/>
        <v>0</v>
      </c>
      <c r="Y111" s="159">
        <f t="shared" si="61"/>
        <v>2061075</v>
      </c>
      <c r="Z111" s="159">
        <f t="shared" si="61"/>
        <v>0</v>
      </c>
      <c r="AA111" s="159">
        <f t="shared" si="61"/>
        <v>0</v>
      </c>
      <c r="AB111" s="159">
        <f t="shared" si="61"/>
        <v>0</v>
      </c>
      <c r="AC111" s="159">
        <f t="shared" si="61"/>
        <v>0</v>
      </c>
      <c r="AD111" s="159">
        <f t="shared" si="61"/>
        <v>223000</v>
      </c>
      <c r="AE111" s="159">
        <f t="shared" si="61"/>
        <v>0</v>
      </c>
      <c r="AF111" s="159">
        <f t="shared" si="61"/>
        <v>0</v>
      </c>
      <c r="AG111" s="159">
        <f t="shared" si="61"/>
        <v>1742529.15</v>
      </c>
      <c r="AH111" s="159">
        <f t="shared" si="61"/>
        <v>36319.73000000001</v>
      </c>
      <c r="AI111" s="159">
        <f t="shared" si="61"/>
        <v>0</v>
      </c>
      <c r="AJ111" s="159">
        <f t="shared" si="61"/>
        <v>-2.8571428993018344E-3</v>
      </c>
      <c r="AK111" s="159">
        <f t="shared" si="61"/>
        <v>6562.5</v>
      </c>
      <c r="AL111" s="159">
        <f t="shared" si="61"/>
        <v>8039.9999999999927</v>
      </c>
      <c r="AM111" s="159">
        <f t="shared" si="61"/>
        <v>0</v>
      </c>
      <c r="AN111" s="159">
        <f t="shared" si="61"/>
        <v>1790.0014285714242</v>
      </c>
      <c r="AO111" s="159">
        <f t="shared" si="61"/>
        <v>2625</v>
      </c>
      <c r="AP111" s="159">
        <f t="shared" si="61"/>
        <v>1779.9999999999927</v>
      </c>
      <c r="AQ111" s="159">
        <f t="shared" si="61"/>
        <v>0</v>
      </c>
      <c r="AR111" s="159">
        <f t="shared" si="61"/>
        <v>0</v>
      </c>
      <c r="AS111" s="159">
        <f t="shared" si="61"/>
        <v>0</v>
      </c>
      <c r="AT111" s="159">
        <f t="shared" si="61"/>
        <v>0</v>
      </c>
      <c r="AU111" s="159">
        <f t="shared" ref="AU111" si="62">AU109</f>
        <v>0</v>
      </c>
      <c r="AV111" s="142"/>
      <c r="AW111" s="136">
        <f t="shared" si="17"/>
        <v>11109242.208571425</v>
      </c>
      <c r="AX111" s="136">
        <f t="shared" si="18"/>
        <v>10611428.16</v>
      </c>
      <c r="AY111" s="207">
        <f t="shared" si="19"/>
        <v>497814.04857142456</v>
      </c>
      <c r="AZ111" s="160"/>
    </row>
    <row r="112" spans="1:54" s="134" customFormat="1" ht="15" hidden="1" customHeight="1" x14ac:dyDescent="0.25">
      <c r="A112" s="212"/>
      <c r="B112" s="213"/>
      <c r="C112" s="213"/>
      <c r="D112" s="239"/>
      <c r="E112" s="215"/>
      <c r="F112" s="98"/>
      <c r="G112" s="98"/>
      <c r="H112" s="98">
        <f>H111+F112-G112</f>
        <v>98009984.920000136</v>
      </c>
      <c r="I112" s="98"/>
      <c r="J112" s="98"/>
      <c r="K112" s="98">
        <f>K111+I112-J112</f>
        <v>35174.5</v>
      </c>
      <c r="L112" s="99">
        <f t="shared" si="55"/>
        <v>98045159.420000136</v>
      </c>
      <c r="M112" s="99"/>
      <c r="N112" s="98"/>
      <c r="O112" s="98"/>
      <c r="P112" s="98"/>
      <c r="Q112" s="98"/>
      <c r="R112" s="98"/>
      <c r="S112" s="98"/>
      <c r="T112" s="98"/>
      <c r="U112" s="98"/>
      <c r="V112" s="98"/>
      <c r="W112" s="98"/>
      <c r="X112" s="98"/>
      <c r="Y112" s="98"/>
      <c r="Z112" s="98"/>
      <c r="AA112" s="98"/>
      <c r="AB112" s="98"/>
      <c r="AC112" s="98"/>
      <c r="AD112" s="98"/>
      <c r="AE112" s="98"/>
      <c r="AF112" s="98"/>
      <c r="AG112" s="98"/>
      <c r="AH112" s="98"/>
      <c r="AI112" s="98"/>
      <c r="AJ112" s="98"/>
      <c r="AK112" s="99"/>
      <c r="AL112" s="99"/>
      <c r="AM112" s="99"/>
      <c r="AN112" s="99"/>
      <c r="AO112" s="99"/>
      <c r="AP112" s="99"/>
      <c r="AQ112" s="99"/>
      <c r="AR112" s="103"/>
      <c r="AS112" s="99"/>
      <c r="AT112" s="103"/>
      <c r="AU112" s="99"/>
      <c r="AV112" s="133"/>
      <c r="AW112" s="136">
        <f t="shared" si="17"/>
        <v>0</v>
      </c>
      <c r="AX112" s="136">
        <f t="shared" si="18"/>
        <v>0</v>
      </c>
      <c r="AY112" s="207">
        <f t="shared" si="19"/>
        <v>0</v>
      </c>
      <c r="AZ112" s="131"/>
    </row>
    <row r="113" spans="1:54" s="134" customFormat="1" ht="25.5" hidden="1" customHeight="1" x14ac:dyDescent="0.25">
      <c r="A113" s="216">
        <v>45118</v>
      </c>
      <c r="B113" s="217"/>
      <c r="C113" s="217" t="s">
        <v>124</v>
      </c>
      <c r="D113" s="254"/>
      <c r="E113" s="254" t="s">
        <v>125</v>
      </c>
      <c r="F113" s="220"/>
      <c r="G113" s="220"/>
      <c r="H113" s="98">
        <f t="shared" ref="H113:H121" si="63">H112+F113-G113</f>
        <v>98009984.920000136</v>
      </c>
      <c r="I113" s="98"/>
      <c r="J113" s="98"/>
      <c r="K113" s="98">
        <f t="shared" ref="K113:K121" si="64">K112+I113-J113</f>
        <v>35174.5</v>
      </c>
      <c r="L113" s="99">
        <f t="shared" si="55"/>
        <v>98045159.420000136</v>
      </c>
      <c r="M113" s="147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  <c r="Z113" s="220"/>
      <c r="AA113" s="220"/>
      <c r="AB113" s="220"/>
      <c r="AC113" s="220"/>
      <c r="AD113" s="220"/>
      <c r="AE113" s="220"/>
      <c r="AF113" s="220"/>
      <c r="AG113" s="220"/>
      <c r="AH113" s="220"/>
      <c r="AI113" s="220"/>
      <c r="AJ113" s="220"/>
      <c r="AK113" s="147"/>
      <c r="AL113" s="147"/>
      <c r="AM113" s="147"/>
      <c r="AN113" s="147"/>
      <c r="AO113" s="147"/>
      <c r="AP113" s="147"/>
      <c r="AQ113" s="147"/>
      <c r="AR113" s="148"/>
      <c r="AS113" s="147"/>
      <c r="AT113" s="148"/>
      <c r="AU113" s="147"/>
      <c r="AV113" s="133"/>
      <c r="AW113" s="136">
        <f t="shared" ref="AW113:AW176" si="65">G113+J113+SUM(AH113:AU113)</f>
        <v>0</v>
      </c>
      <c r="AX113" s="136">
        <f t="shared" ref="AX113:AX176" si="66">SUM(N113:AG113)</f>
        <v>0</v>
      </c>
      <c r="AY113" s="207">
        <f t="shared" ref="AY113:AY176" si="67">AW113-AX113</f>
        <v>0</v>
      </c>
      <c r="AZ113" s="131"/>
    </row>
    <row r="114" spans="1:54" s="134" customFormat="1" ht="25.5" hidden="1" customHeight="1" x14ac:dyDescent="0.25">
      <c r="A114" s="216">
        <v>45118</v>
      </c>
      <c r="B114" s="217"/>
      <c r="C114" s="217" t="s">
        <v>126</v>
      </c>
      <c r="D114" s="254"/>
      <c r="E114" s="254" t="s">
        <v>127</v>
      </c>
      <c r="F114" s="220"/>
      <c r="G114" s="220"/>
      <c r="H114" s="98">
        <f t="shared" si="63"/>
        <v>98009984.920000136</v>
      </c>
      <c r="I114" s="98"/>
      <c r="J114" s="98"/>
      <c r="K114" s="98">
        <f t="shared" si="64"/>
        <v>35174.5</v>
      </c>
      <c r="L114" s="99">
        <f t="shared" si="55"/>
        <v>98045159.420000136</v>
      </c>
      <c r="M114" s="147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  <c r="Z114" s="220"/>
      <c r="AA114" s="220"/>
      <c r="AB114" s="220"/>
      <c r="AC114" s="220"/>
      <c r="AD114" s="220"/>
      <c r="AE114" s="220"/>
      <c r="AF114" s="220"/>
      <c r="AG114" s="220"/>
      <c r="AH114" s="220"/>
      <c r="AI114" s="220"/>
      <c r="AJ114" s="220"/>
      <c r="AK114" s="147"/>
      <c r="AL114" s="147"/>
      <c r="AM114" s="147"/>
      <c r="AN114" s="147"/>
      <c r="AO114" s="147"/>
      <c r="AP114" s="147"/>
      <c r="AQ114" s="147"/>
      <c r="AR114" s="148"/>
      <c r="AS114" s="147"/>
      <c r="AT114" s="148"/>
      <c r="AU114" s="147"/>
      <c r="AV114" s="133"/>
      <c r="AW114" s="136">
        <f t="shared" si="65"/>
        <v>0</v>
      </c>
      <c r="AX114" s="136">
        <f t="shared" si="66"/>
        <v>0</v>
      </c>
      <c r="AY114" s="207">
        <f t="shared" si="67"/>
        <v>0</v>
      </c>
      <c r="AZ114" s="131"/>
    </row>
    <row r="115" spans="1:54" s="134" customFormat="1" ht="25.5" hidden="1" customHeight="1" x14ac:dyDescent="0.25">
      <c r="A115" s="216">
        <v>45138</v>
      </c>
      <c r="B115" s="217"/>
      <c r="C115" s="217" t="s">
        <v>128</v>
      </c>
      <c r="D115" s="217"/>
      <c r="E115" s="254" t="s">
        <v>129</v>
      </c>
      <c r="F115" s="220"/>
      <c r="G115" s="220"/>
      <c r="H115" s="98">
        <f t="shared" si="63"/>
        <v>98009984.920000136</v>
      </c>
      <c r="I115" s="98"/>
      <c r="J115" s="98"/>
      <c r="K115" s="98">
        <f t="shared" si="64"/>
        <v>35174.5</v>
      </c>
      <c r="L115" s="99">
        <f t="shared" si="55"/>
        <v>98045159.420000136</v>
      </c>
      <c r="M115" s="147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20"/>
      <c r="Z115" s="220"/>
      <c r="AA115" s="220"/>
      <c r="AB115" s="220"/>
      <c r="AC115" s="220"/>
      <c r="AD115" s="220"/>
      <c r="AE115" s="220"/>
      <c r="AF115" s="220"/>
      <c r="AG115" s="220"/>
      <c r="AH115" s="220"/>
      <c r="AI115" s="220"/>
      <c r="AJ115" s="220"/>
      <c r="AK115" s="147"/>
      <c r="AL115" s="147"/>
      <c r="AM115" s="147"/>
      <c r="AN115" s="147"/>
      <c r="AO115" s="147"/>
      <c r="AP115" s="147"/>
      <c r="AQ115" s="147"/>
      <c r="AR115" s="148"/>
      <c r="AS115" s="147"/>
      <c r="AT115" s="148"/>
      <c r="AU115" s="147"/>
      <c r="AV115" s="133"/>
      <c r="AW115" s="136">
        <f t="shared" si="65"/>
        <v>0</v>
      </c>
      <c r="AX115" s="136">
        <f t="shared" si="66"/>
        <v>0</v>
      </c>
      <c r="AY115" s="207">
        <f t="shared" si="67"/>
        <v>0</v>
      </c>
      <c r="AZ115" s="131"/>
    </row>
    <row r="116" spans="1:54" s="134" customFormat="1" ht="15" hidden="1" customHeight="1" x14ac:dyDescent="0.25">
      <c r="A116" s="216"/>
      <c r="B116" s="217"/>
      <c r="C116" s="217"/>
      <c r="D116" s="254"/>
      <c r="E116" s="219"/>
      <c r="F116" s="220"/>
      <c r="G116" s="220"/>
      <c r="H116" s="98">
        <f t="shared" si="63"/>
        <v>98009984.920000136</v>
      </c>
      <c r="I116" s="98"/>
      <c r="J116" s="98"/>
      <c r="K116" s="98">
        <f t="shared" si="64"/>
        <v>35174.5</v>
      </c>
      <c r="L116" s="99">
        <f t="shared" si="55"/>
        <v>98045159.420000136</v>
      </c>
      <c r="M116" s="147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  <c r="Z116" s="220"/>
      <c r="AA116" s="220"/>
      <c r="AB116" s="220"/>
      <c r="AC116" s="220"/>
      <c r="AD116" s="220"/>
      <c r="AE116" s="220"/>
      <c r="AF116" s="220"/>
      <c r="AG116" s="220"/>
      <c r="AH116" s="220"/>
      <c r="AI116" s="220"/>
      <c r="AJ116" s="220"/>
      <c r="AK116" s="147"/>
      <c r="AL116" s="147"/>
      <c r="AM116" s="147"/>
      <c r="AN116" s="147"/>
      <c r="AO116" s="147"/>
      <c r="AP116" s="147"/>
      <c r="AQ116" s="147"/>
      <c r="AR116" s="148"/>
      <c r="AS116" s="147"/>
      <c r="AT116" s="148"/>
      <c r="AU116" s="147"/>
      <c r="AV116" s="133"/>
      <c r="AW116" s="136">
        <f t="shared" si="65"/>
        <v>0</v>
      </c>
      <c r="AX116" s="136">
        <f t="shared" si="66"/>
        <v>0</v>
      </c>
      <c r="AY116" s="207">
        <f t="shared" si="67"/>
        <v>0</v>
      </c>
      <c r="AZ116" s="131"/>
    </row>
    <row r="117" spans="1:54" s="134" customFormat="1" ht="15" hidden="1" customHeight="1" x14ac:dyDescent="0.25">
      <c r="A117" s="216"/>
      <c r="B117" s="217"/>
      <c r="C117" s="217"/>
      <c r="D117" s="254"/>
      <c r="E117" s="219"/>
      <c r="F117" s="220"/>
      <c r="G117" s="220"/>
      <c r="H117" s="98">
        <f t="shared" si="63"/>
        <v>98009984.920000136</v>
      </c>
      <c r="I117" s="98"/>
      <c r="J117" s="98"/>
      <c r="K117" s="98">
        <f t="shared" si="64"/>
        <v>35174.5</v>
      </c>
      <c r="L117" s="99">
        <f t="shared" si="55"/>
        <v>98045159.420000136</v>
      </c>
      <c r="M117" s="147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  <c r="Z117" s="220"/>
      <c r="AA117" s="220"/>
      <c r="AB117" s="220"/>
      <c r="AC117" s="220"/>
      <c r="AD117" s="220"/>
      <c r="AE117" s="220"/>
      <c r="AF117" s="220"/>
      <c r="AG117" s="220"/>
      <c r="AH117" s="220"/>
      <c r="AI117" s="220"/>
      <c r="AJ117" s="220"/>
      <c r="AK117" s="147"/>
      <c r="AL117" s="147"/>
      <c r="AM117" s="147"/>
      <c r="AN117" s="147"/>
      <c r="AO117" s="147"/>
      <c r="AP117" s="147"/>
      <c r="AQ117" s="147"/>
      <c r="AR117" s="148"/>
      <c r="AS117" s="147"/>
      <c r="AT117" s="148"/>
      <c r="AU117" s="147"/>
      <c r="AV117" s="133"/>
      <c r="AW117" s="136">
        <f t="shared" si="65"/>
        <v>0</v>
      </c>
      <c r="AX117" s="136">
        <f t="shared" si="66"/>
        <v>0</v>
      </c>
      <c r="AY117" s="207">
        <f t="shared" si="67"/>
        <v>0</v>
      </c>
      <c r="AZ117" s="131"/>
    </row>
    <row r="118" spans="1:54" s="134" customFormat="1" ht="15" hidden="1" customHeight="1" x14ac:dyDescent="0.25">
      <c r="A118" s="216"/>
      <c r="B118" s="216"/>
      <c r="C118" s="217"/>
      <c r="D118" s="254"/>
      <c r="E118" s="219"/>
      <c r="F118" s="220"/>
      <c r="G118" s="220"/>
      <c r="H118" s="98">
        <f t="shared" si="63"/>
        <v>98009984.920000136</v>
      </c>
      <c r="I118" s="98"/>
      <c r="J118" s="98"/>
      <c r="K118" s="98">
        <f t="shared" si="64"/>
        <v>35174.5</v>
      </c>
      <c r="L118" s="99">
        <f t="shared" si="55"/>
        <v>98045159.420000136</v>
      </c>
      <c r="M118" s="147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  <c r="Z118" s="220"/>
      <c r="AA118" s="220"/>
      <c r="AB118" s="220"/>
      <c r="AC118" s="220"/>
      <c r="AD118" s="220"/>
      <c r="AE118" s="220"/>
      <c r="AF118" s="220"/>
      <c r="AG118" s="220"/>
      <c r="AH118" s="220"/>
      <c r="AI118" s="220"/>
      <c r="AJ118" s="220"/>
      <c r="AK118" s="147"/>
      <c r="AL118" s="147"/>
      <c r="AM118" s="147"/>
      <c r="AN118" s="147"/>
      <c r="AO118" s="147"/>
      <c r="AP118" s="147"/>
      <c r="AQ118" s="147"/>
      <c r="AR118" s="148"/>
      <c r="AS118" s="147"/>
      <c r="AT118" s="148"/>
      <c r="AU118" s="147"/>
      <c r="AV118" s="133"/>
      <c r="AW118" s="136">
        <f t="shared" si="65"/>
        <v>0</v>
      </c>
      <c r="AX118" s="136">
        <f t="shared" si="66"/>
        <v>0</v>
      </c>
      <c r="AY118" s="207">
        <f t="shared" si="67"/>
        <v>0</v>
      </c>
      <c r="AZ118" s="131"/>
    </row>
    <row r="119" spans="1:54" s="134" customFormat="1" ht="15" hidden="1" customHeight="1" x14ac:dyDescent="0.25">
      <c r="A119" s="216"/>
      <c r="B119" s="216"/>
      <c r="C119" s="217"/>
      <c r="D119" s="254"/>
      <c r="E119" s="219"/>
      <c r="F119" s="220"/>
      <c r="G119" s="220"/>
      <c r="H119" s="98">
        <f t="shared" si="63"/>
        <v>98009984.920000136</v>
      </c>
      <c r="I119" s="98"/>
      <c r="J119" s="98"/>
      <c r="K119" s="98">
        <f t="shared" si="64"/>
        <v>35174.5</v>
      </c>
      <c r="L119" s="99">
        <f t="shared" si="55"/>
        <v>98045159.420000136</v>
      </c>
      <c r="M119" s="147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  <c r="Z119" s="220"/>
      <c r="AA119" s="220"/>
      <c r="AB119" s="220"/>
      <c r="AC119" s="220"/>
      <c r="AD119" s="220"/>
      <c r="AE119" s="220"/>
      <c r="AF119" s="220"/>
      <c r="AG119" s="220"/>
      <c r="AH119" s="220"/>
      <c r="AI119" s="220"/>
      <c r="AJ119" s="220"/>
      <c r="AK119" s="147"/>
      <c r="AL119" s="147"/>
      <c r="AM119" s="147"/>
      <c r="AN119" s="147"/>
      <c r="AO119" s="147"/>
      <c r="AP119" s="147"/>
      <c r="AQ119" s="147"/>
      <c r="AR119" s="148"/>
      <c r="AS119" s="147"/>
      <c r="AT119" s="148"/>
      <c r="AU119" s="147"/>
      <c r="AV119" s="133"/>
      <c r="AW119" s="136">
        <f t="shared" si="65"/>
        <v>0</v>
      </c>
      <c r="AX119" s="136">
        <f t="shared" si="66"/>
        <v>0</v>
      </c>
      <c r="AY119" s="207">
        <f t="shared" si="67"/>
        <v>0</v>
      </c>
      <c r="AZ119" s="131"/>
    </row>
    <row r="120" spans="1:54" s="134" customFormat="1" ht="15" hidden="1" customHeight="1" x14ac:dyDescent="0.25">
      <c r="A120" s="216"/>
      <c r="B120" s="216"/>
      <c r="C120" s="217"/>
      <c r="D120" s="254"/>
      <c r="E120" s="219"/>
      <c r="F120" s="220"/>
      <c r="G120" s="220"/>
      <c r="H120" s="98">
        <f t="shared" si="63"/>
        <v>98009984.920000136</v>
      </c>
      <c r="I120" s="98"/>
      <c r="J120" s="98"/>
      <c r="K120" s="98">
        <f t="shared" si="64"/>
        <v>35174.5</v>
      </c>
      <c r="L120" s="99">
        <f t="shared" si="55"/>
        <v>98045159.420000136</v>
      </c>
      <c r="M120" s="147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20"/>
      <c r="Z120" s="220"/>
      <c r="AA120" s="220"/>
      <c r="AB120" s="220"/>
      <c r="AC120" s="220"/>
      <c r="AD120" s="220"/>
      <c r="AE120" s="220"/>
      <c r="AF120" s="220"/>
      <c r="AG120" s="220"/>
      <c r="AH120" s="220"/>
      <c r="AI120" s="220"/>
      <c r="AJ120" s="220"/>
      <c r="AK120" s="147"/>
      <c r="AL120" s="147"/>
      <c r="AM120" s="147"/>
      <c r="AN120" s="147"/>
      <c r="AO120" s="147"/>
      <c r="AP120" s="147"/>
      <c r="AQ120" s="147"/>
      <c r="AR120" s="148"/>
      <c r="AS120" s="147"/>
      <c r="AT120" s="148"/>
      <c r="AU120" s="147"/>
      <c r="AV120" s="133"/>
      <c r="AW120" s="136">
        <f t="shared" si="65"/>
        <v>0</v>
      </c>
      <c r="AX120" s="136">
        <f t="shared" si="66"/>
        <v>0</v>
      </c>
      <c r="AY120" s="207">
        <f t="shared" si="67"/>
        <v>0</v>
      </c>
      <c r="AZ120" s="131"/>
    </row>
    <row r="121" spans="1:54" s="134" customFormat="1" ht="15" hidden="1" customHeight="1" x14ac:dyDescent="0.25">
      <c r="A121" s="216"/>
      <c r="B121" s="217"/>
      <c r="C121" s="217"/>
      <c r="D121" s="254"/>
      <c r="E121" s="219"/>
      <c r="F121" s="220"/>
      <c r="G121" s="220"/>
      <c r="H121" s="98">
        <f t="shared" si="63"/>
        <v>98009984.920000136</v>
      </c>
      <c r="I121" s="98"/>
      <c r="J121" s="98"/>
      <c r="K121" s="98">
        <f t="shared" si="64"/>
        <v>35174.5</v>
      </c>
      <c r="L121" s="99">
        <f t="shared" si="55"/>
        <v>98045159.420000136</v>
      </c>
      <c r="M121" s="147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  <c r="Z121" s="220"/>
      <c r="AA121" s="220"/>
      <c r="AB121" s="220"/>
      <c r="AC121" s="220"/>
      <c r="AD121" s="220"/>
      <c r="AE121" s="220"/>
      <c r="AF121" s="220"/>
      <c r="AG121" s="220"/>
      <c r="AH121" s="220"/>
      <c r="AI121" s="220"/>
      <c r="AJ121" s="220"/>
      <c r="AK121" s="147"/>
      <c r="AL121" s="147"/>
      <c r="AM121" s="147"/>
      <c r="AN121" s="147"/>
      <c r="AO121" s="147"/>
      <c r="AP121" s="147"/>
      <c r="AQ121" s="147"/>
      <c r="AR121" s="148"/>
      <c r="AS121" s="147"/>
      <c r="AT121" s="148"/>
      <c r="AU121" s="147"/>
      <c r="AV121" s="133"/>
      <c r="AW121" s="136">
        <f t="shared" si="65"/>
        <v>0</v>
      </c>
      <c r="AX121" s="136">
        <f t="shared" si="66"/>
        <v>0</v>
      </c>
      <c r="AY121" s="207">
        <f t="shared" si="67"/>
        <v>0</v>
      </c>
      <c r="AZ121" s="131"/>
    </row>
    <row r="122" spans="1:54" s="131" customFormat="1" ht="15.75" hidden="1" customHeight="1" thickBot="1" x14ac:dyDescent="0.3">
      <c r="A122" s="221"/>
      <c r="B122" s="222"/>
      <c r="C122" s="222"/>
      <c r="D122" s="223"/>
      <c r="E122" s="255" t="s">
        <v>131</v>
      </c>
      <c r="F122" s="94">
        <f>SUM(F112:F121)</f>
        <v>0</v>
      </c>
      <c r="G122" s="94">
        <f>SUM(G112:G121)</f>
        <v>0</v>
      </c>
      <c r="H122" s="94">
        <f>H121</f>
        <v>98009984.920000136</v>
      </c>
      <c r="I122" s="94">
        <f>SUM(I112:I121)</f>
        <v>0</v>
      </c>
      <c r="J122" s="94">
        <f>SUM(J112:J121)</f>
        <v>0</v>
      </c>
      <c r="K122" s="94">
        <f>K121</f>
        <v>35174.5</v>
      </c>
      <c r="L122" s="94">
        <f>L121</f>
        <v>98045159.420000136</v>
      </c>
      <c r="M122" s="94"/>
      <c r="N122" s="94">
        <f>SUM(N112:N121)</f>
        <v>0</v>
      </c>
      <c r="O122" s="94">
        <f t="shared" ref="O122:AU122" si="68">SUM(O112:O121)</f>
        <v>0</v>
      </c>
      <c r="P122" s="94">
        <f t="shared" si="68"/>
        <v>0</v>
      </c>
      <c r="Q122" s="94">
        <f t="shared" si="68"/>
        <v>0</v>
      </c>
      <c r="R122" s="94">
        <f t="shared" si="68"/>
        <v>0</v>
      </c>
      <c r="S122" s="94">
        <f t="shared" si="68"/>
        <v>0</v>
      </c>
      <c r="T122" s="94">
        <f t="shared" si="68"/>
        <v>0</v>
      </c>
      <c r="U122" s="94">
        <f t="shared" si="68"/>
        <v>0</v>
      </c>
      <c r="V122" s="94">
        <f t="shared" si="68"/>
        <v>0</v>
      </c>
      <c r="W122" s="94">
        <f t="shared" si="68"/>
        <v>0</v>
      </c>
      <c r="X122" s="94">
        <f t="shared" si="68"/>
        <v>0</v>
      </c>
      <c r="Y122" s="94">
        <f t="shared" si="68"/>
        <v>0</v>
      </c>
      <c r="Z122" s="94">
        <f t="shared" si="68"/>
        <v>0</v>
      </c>
      <c r="AA122" s="94">
        <f t="shared" si="68"/>
        <v>0</v>
      </c>
      <c r="AB122" s="94">
        <f t="shared" si="68"/>
        <v>0</v>
      </c>
      <c r="AC122" s="94">
        <f t="shared" si="68"/>
        <v>0</v>
      </c>
      <c r="AD122" s="94">
        <f t="shared" si="68"/>
        <v>0</v>
      </c>
      <c r="AE122" s="94">
        <f t="shared" si="68"/>
        <v>0</v>
      </c>
      <c r="AF122" s="94">
        <f t="shared" si="68"/>
        <v>0</v>
      </c>
      <c r="AG122" s="94">
        <f t="shared" si="68"/>
        <v>0</v>
      </c>
      <c r="AH122" s="94">
        <f t="shared" si="68"/>
        <v>0</v>
      </c>
      <c r="AI122" s="94">
        <f t="shared" si="68"/>
        <v>0</v>
      </c>
      <c r="AJ122" s="94">
        <f t="shared" si="68"/>
        <v>0</v>
      </c>
      <c r="AK122" s="94">
        <f t="shared" si="68"/>
        <v>0</v>
      </c>
      <c r="AL122" s="94">
        <f t="shared" si="68"/>
        <v>0</v>
      </c>
      <c r="AM122" s="94">
        <f t="shared" si="68"/>
        <v>0</v>
      </c>
      <c r="AN122" s="94">
        <f t="shared" si="68"/>
        <v>0</v>
      </c>
      <c r="AO122" s="94">
        <f t="shared" si="68"/>
        <v>0</v>
      </c>
      <c r="AP122" s="94">
        <f t="shared" si="68"/>
        <v>0</v>
      </c>
      <c r="AQ122" s="94">
        <f t="shared" si="68"/>
        <v>0</v>
      </c>
      <c r="AR122" s="94">
        <f t="shared" si="68"/>
        <v>0</v>
      </c>
      <c r="AS122" s="94">
        <f t="shared" si="68"/>
        <v>0</v>
      </c>
      <c r="AT122" s="94">
        <f t="shared" si="68"/>
        <v>0</v>
      </c>
      <c r="AU122" s="94">
        <f t="shared" si="68"/>
        <v>0</v>
      </c>
      <c r="AV122" s="135"/>
      <c r="AW122" s="136">
        <f t="shared" si="65"/>
        <v>0</v>
      </c>
      <c r="AX122" s="136">
        <f t="shared" si="66"/>
        <v>0</v>
      </c>
      <c r="AY122" s="207">
        <f t="shared" si="67"/>
        <v>0</v>
      </c>
    </row>
    <row r="123" spans="1:54" s="131" customFormat="1" ht="15" hidden="1" customHeight="1" x14ac:dyDescent="0.25">
      <c r="A123" s="240"/>
      <c r="B123" s="219"/>
      <c r="C123" s="219"/>
      <c r="D123" s="233"/>
      <c r="E123" s="241"/>
      <c r="F123" s="151"/>
      <c r="G123" s="151"/>
      <c r="H123" s="151"/>
      <c r="I123" s="151"/>
      <c r="J123" s="151"/>
      <c r="K123" s="151"/>
      <c r="L123" s="151">
        <f t="shared" si="55"/>
        <v>0</v>
      </c>
      <c r="M123" s="151"/>
      <c r="N123" s="151"/>
      <c r="O123" s="151"/>
      <c r="P123" s="151"/>
      <c r="Q123" s="151"/>
      <c r="R123" s="151"/>
      <c r="S123" s="151"/>
      <c r="T123" s="151"/>
      <c r="U123" s="151"/>
      <c r="V123" s="151"/>
      <c r="W123" s="15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/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8"/>
      <c r="AS123" s="151"/>
      <c r="AT123" s="158"/>
      <c r="AU123" s="151"/>
      <c r="AV123" s="135"/>
      <c r="AW123" s="136">
        <f t="shared" si="65"/>
        <v>0</v>
      </c>
      <c r="AX123" s="136">
        <f t="shared" si="66"/>
        <v>0</v>
      </c>
      <c r="AY123" s="207">
        <f t="shared" si="67"/>
        <v>0</v>
      </c>
    </row>
    <row r="124" spans="1:54" s="134" customFormat="1" ht="25.5" hidden="1" customHeight="1" x14ac:dyDescent="0.25">
      <c r="A124" s="212">
        <v>45145</v>
      </c>
      <c r="B124" s="212" t="s">
        <v>135</v>
      </c>
      <c r="C124" s="213" t="s">
        <v>145</v>
      </c>
      <c r="D124" s="239" t="s">
        <v>136</v>
      </c>
      <c r="E124" s="215" t="s">
        <v>137</v>
      </c>
      <c r="F124" s="98"/>
      <c r="G124" s="98"/>
      <c r="H124" s="98">
        <f>H121+F124-G124</f>
        <v>98009984.920000136</v>
      </c>
      <c r="I124" s="149"/>
      <c r="J124" s="151"/>
      <c r="K124" s="98">
        <f>K121+I124-J124</f>
        <v>35174.5</v>
      </c>
      <c r="L124" s="99">
        <f t="shared" si="55"/>
        <v>98045159.420000136</v>
      </c>
      <c r="M124" s="99"/>
      <c r="N124" s="98"/>
      <c r="O124" s="98"/>
      <c r="P124" s="98"/>
      <c r="Q124" s="98"/>
      <c r="R124" s="98"/>
      <c r="S124" s="98"/>
      <c r="T124" s="98"/>
      <c r="U124" s="98"/>
      <c r="V124" s="98"/>
      <c r="W124" s="98"/>
      <c r="X124" s="98"/>
      <c r="Y124" s="98"/>
      <c r="Z124" s="98"/>
      <c r="AA124" s="98"/>
      <c r="AB124" s="98"/>
      <c r="AC124" s="98"/>
      <c r="AD124" s="98"/>
      <c r="AE124" s="98"/>
      <c r="AF124" s="98"/>
      <c r="AG124" s="98"/>
      <c r="AH124" s="98"/>
      <c r="AI124" s="98"/>
      <c r="AJ124" s="98"/>
      <c r="AK124" s="98"/>
      <c r="AL124" s="98"/>
      <c r="AM124" s="98"/>
      <c r="AN124" s="98"/>
      <c r="AO124" s="98"/>
      <c r="AP124" s="99"/>
      <c r="AQ124" s="99"/>
      <c r="AR124" s="103"/>
      <c r="AS124" s="99"/>
      <c r="AT124" s="103"/>
      <c r="AU124" s="99"/>
      <c r="AV124" s="133"/>
      <c r="AW124" s="136">
        <f t="shared" si="65"/>
        <v>0</v>
      </c>
      <c r="AX124" s="136">
        <f t="shared" si="66"/>
        <v>0</v>
      </c>
      <c r="AY124" s="207">
        <f t="shared" si="67"/>
        <v>0</v>
      </c>
      <c r="AZ124" s="131"/>
    </row>
    <row r="125" spans="1:54" s="134" customFormat="1" ht="25.5" hidden="1" customHeight="1" x14ac:dyDescent="0.25">
      <c r="A125" s="212">
        <v>45153</v>
      </c>
      <c r="B125" s="256" t="s">
        <v>138</v>
      </c>
      <c r="C125" s="213" t="s">
        <v>146</v>
      </c>
      <c r="D125" s="239" t="s">
        <v>63</v>
      </c>
      <c r="E125" s="215" t="s">
        <v>139</v>
      </c>
      <c r="F125" s="98"/>
      <c r="G125" s="98"/>
      <c r="H125" s="98">
        <f>H124+F125-G125</f>
        <v>98009984.920000136</v>
      </c>
      <c r="I125" s="151"/>
      <c r="J125" s="151"/>
      <c r="K125" s="98">
        <f>K124+I125-J125</f>
        <v>35174.5</v>
      </c>
      <c r="L125" s="99">
        <f>H125+K125</f>
        <v>98045159.420000136</v>
      </c>
      <c r="M125" s="99"/>
      <c r="N125" s="98"/>
      <c r="O125" s="98"/>
      <c r="P125" s="98"/>
      <c r="Q125" s="98"/>
      <c r="R125" s="98"/>
      <c r="S125" s="98"/>
      <c r="T125" s="98"/>
      <c r="U125" s="98"/>
      <c r="V125" s="98"/>
      <c r="W125" s="98"/>
      <c r="X125" s="98"/>
      <c r="Y125" s="98"/>
      <c r="Z125" s="98"/>
      <c r="AA125" s="98"/>
      <c r="AB125" s="98"/>
      <c r="AC125" s="98"/>
      <c r="AD125" s="98"/>
      <c r="AE125" s="98"/>
      <c r="AF125" s="98"/>
      <c r="AG125" s="98"/>
      <c r="AH125" s="98"/>
      <c r="AI125" s="98"/>
      <c r="AJ125" s="98"/>
      <c r="AK125" s="98"/>
      <c r="AL125" s="98"/>
      <c r="AM125" s="98"/>
      <c r="AN125" s="98"/>
      <c r="AO125" s="98"/>
      <c r="AP125" s="99"/>
      <c r="AQ125" s="99"/>
      <c r="AR125" s="103"/>
      <c r="AS125" s="99"/>
      <c r="AT125" s="103"/>
      <c r="AU125" s="99"/>
      <c r="AV125" s="133"/>
      <c r="AW125" s="136">
        <f t="shared" si="65"/>
        <v>0</v>
      </c>
      <c r="AX125" s="136">
        <f t="shared" si="66"/>
        <v>0</v>
      </c>
      <c r="AY125" s="207">
        <f t="shared" si="67"/>
        <v>0</v>
      </c>
      <c r="AZ125" s="131"/>
    </row>
    <row r="126" spans="1:54" s="134" customFormat="1" ht="15" hidden="1" customHeight="1" x14ac:dyDescent="0.25">
      <c r="A126" s="212">
        <v>45153</v>
      </c>
      <c r="B126" s="212"/>
      <c r="C126" s="213" t="s">
        <v>132</v>
      </c>
      <c r="D126" s="239"/>
      <c r="E126" s="215" t="s">
        <v>133</v>
      </c>
      <c r="F126" s="98"/>
      <c r="G126" s="98"/>
      <c r="H126" s="98">
        <f t="shared" ref="H126:H135" si="69">H125+F126-G126</f>
        <v>98009984.920000136</v>
      </c>
      <c r="I126" s="98"/>
      <c r="J126" s="151"/>
      <c r="K126" s="98">
        <f t="shared" ref="K126:K135" si="70">K125+I126-J126</f>
        <v>35174.5</v>
      </c>
      <c r="L126" s="99">
        <f>H126+K126</f>
        <v>98045159.420000136</v>
      </c>
      <c r="M126" s="99"/>
      <c r="N126" s="98"/>
      <c r="O126" s="98"/>
      <c r="P126" s="98"/>
      <c r="Q126" s="98"/>
      <c r="R126" s="98"/>
      <c r="S126" s="98"/>
      <c r="T126" s="98"/>
      <c r="U126" s="98"/>
      <c r="V126" s="98"/>
      <c r="W126" s="98"/>
      <c r="X126" s="98"/>
      <c r="Y126" s="98"/>
      <c r="Z126" s="98"/>
      <c r="AA126" s="98"/>
      <c r="AB126" s="98"/>
      <c r="AC126" s="98"/>
      <c r="AD126" s="98"/>
      <c r="AE126" s="98"/>
      <c r="AF126" s="98"/>
      <c r="AG126" s="98"/>
      <c r="AH126" s="98"/>
      <c r="AI126" s="98"/>
      <c r="AJ126" s="98"/>
      <c r="AK126" s="99"/>
      <c r="AL126" s="99"/>
      <c r="AM126" s="99"/>
      <c r="AN126" s="99"/>
      <c r="AO126" s="99"/>
      <c r="AP126" s="99"/>
      <c r="AQ126" s="99"/>
      <c r="AR126" s="103"/>
      <c r="AS126" s="99"/>
      <c r="AT126" s="103"/>
      <c r="AU126" s="99"/>
      <c r="AV126" s="133"/>
      <c r="AW126" s="136">
        <f t="shared" si="65"/>
        <v>0</v>
      </c>
      <c r="AX126" s="136">
        <f t="shared" si="66"/>
        <v>0</v>
      </c>
      <c r="AY126" s="207">
        <f t="shared" si="67"/>
        <v>0</v>
      </c>
      <c r="AZ126" s="131"/>
    </row>
    <row r="127" spans="1:54" s="134" customFormat="1" ht="25.5" hidden="1" customHeight="1" x14ac:dyDescent="0.25">
      <c r="A127" s="212">
        <v>45155</v>
      </c>
      <c r="B127" s="256" t="s">
        <v>140</v>
      </c>
      <c r="C127" s="213" t="s">
        <v>147</v>
      </c>
      <c r="D127" s="239" t="s">
        <v>141</v>
      </c>
      <c r="E127" s="215" t="s">
        <v>142</v>
      </c>
      <c r="F127" s="98"/>
      <c r="G127" s="98"/>
      <c r="H127" s="98">
        <f t="shared" si="69"/>
        <v>98009984.920000136</v>
      </c>
      <c r="I127" s="151"/>
      <c r="J127" s="151"/>
      <c r="K127" s="98">
        <f t="shared" si="70"/>
        <v>35174.5</v>
      </c>
      <c r="L127" s="99">
        <f>H127+K127</f>
        <v>98045159.420000136</v>
      </c>
      <c r="M127" s="99"/>
      <c r="N127" s="98"/>
      <c r="O127" s="98"/>
      <c r="P127" s="98"/>
      <c r="Q127" s="98"/>
      <c r="R127" s="98"/>
      <c r="S127" s="98"/>
      <c r="T127" s="98"/>
      <c r="U127" s="98"/>
      <c r="V127" s="98"/>
      <c r="W127" s="98"/>
      <c r="X127" s="98"/>
      <c r="Y127" s="98"/>
      <c r="Z127" s="98"/>
      <c r="AA127" s="98"/>
      <c r="AB127" s="98"/>
      <c r="AC127" s="98"/>
      <c r="AD127" s="98"/>
      <c r="AE127" s="98"/>
      <c r="AF127" s="98"/>
      <c r="AG127" s="98"/>
      <c r="AH127" s="98"/>
      <c r="AI127" s="98"/>
      <c r="AJ127" s="98"/>
      <c r="AK127" s="98"/>
      <c r="AL127" s="98"/>
      <c r="AM127" s="98"/>
      <c r="AN127" s="98"/>
      <c r="AO127" s="98"/>
      <c r="AP127" s="99"/>
      <c r="AQ127" s="99"/>
      <c r="AR127" s="103"/>
      <c r="AS127" s="99"/>
      <c r="AT127" s="103"/>
      <c r="AU127" s="99"/>
      <c r="AV127" s="133"/>
      <c r="AW127" s="136">
        <f t="shared" si="65"/>
        <v>0</v>
      </c>
      <c r="AX127" s="136">
        <f t="shared" si="66"/>
        <v>0</v>
      </c>
      <c r="AY127" s="207">
        <f t="shared" si="67"/>
        <v>0</v>
      </c>
      <c r="AZ127" s="131"/>
    </row>
    <row r="128" spans="1:54" s="131" customFormat="1" ht="47.25" hidden="1" x14ac:dyDescent="0.25">
      <c r="A128" s="234">
        <v>45156</v>
      </c>
      <c r="B128" s="235"/>
      <c r="C128" s="236" t="s">
        <v>302</v>
      </c>
      <c r="D128" s="237"/>
      <c r="E128" s="238" t="s">
        <v>303</v>
      </c>
      <c r="F128" s="149"/>
      <c r="G128" s="149"/>
      <c r="H128" s="98">
        <f t="shared" si="69"/>
        <v>98009984.920000136</v>
      </c>
      <c r="I128" s="149"/>
      <c r="J128" s="149"/>
      <c r="K128" s="98">
        <f t="shared" si="70"/>
        <v>35174.5</v>
      </c>
      <c r="L128" s="147">
        <f t="shared" ref="L128" si="71">H128+K128</f>
        <v>98045159.420000136</v>
      </c>
      <c r="M128" s="147"/>
      <c r="N128" s="149"/>
      <c r="O128" s="149"/>
      <c r="P128" s="149"/>
      <c r="Q128" s="152"/>
      <c r="R128" s="152"/>
      <c r="S128" s="152"/>
      <c r="T128" s="152"/>
      <c r="U128" s="152"/>
      <c r="V128" s="152"/>
      <c r="W128" s="152"/>
      <c r="X128" s="152"/>
      <c r="Y128" s="152"/>
      <c r="Z128" s="149"/>
      <c r="AA128" s="149"/>
      <c r="AB128" s="149"/>
      <c r="AC128" s="149"/>
      <c r="AD128" s="149"/>
      <c r="AE128" s="149"/>
      <c r="AF128" s="152"/>
      <c r="AG128" s="149"/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50"/>
      <c r="AS128" s="149"/>
      <c r="AT128" s="150"/>
      <c r="AU128" s="151"/>
      <c r="AV128" s="135"/>
      <c r="AW128" s="136">
        <f t="shared" si="65"/>
        <v>0</v>
      </c>
      <c r="AX128" s="136">
        <f t="shared" si="66"/>
        <v>0</v>
      </c>
      <c r="AY128" s="207">
        <f t="shared" si="67"/>
        <v>0</v>
      </c>
      <c r="AZ128" s="155">
        <f>AY128-J128</f>
        <v>0</v>
      </c>
      <c r="BA128" s="137">
        <f t="shared" ref="BA128" si="72">AY128-AZ128</f>
        <v>0</v>
      </c>
      <c r="BB128" s="138"/>
    </row>
    <row r="129" spans="1:54" s="134" customFormat="1" ht="15" hidden="1" customHeight="1" x14ac:dyDescent="0.25">
      <c r="A129" s="212">
        <v>45162</v>
      </c>
      <c r="B129" s="256" t="s">
        <v>143</v>
      </c>
      <c r="C129" s="213" t="s">
        <v>148</v>
      </c>
      <c r="D129" s="239" t="s">
        <v>63</v>
      </c>
      <c r="E129" s="215" t="s">
        <v>144</v>
      </c>
      <c r="F129" s="98"/>
      <c r="G129" s="98"/>
      <c r="H129" s="98">
        <f t="shared" si="69"/>
        <v>98009984.920000136</v>
      </c>
      <c r="I129" s="151"/>
      <c r="J129" s="151"/>
      <c r="K129" s="98">
        <f t="shared" si="70"/>
        <v>35174.5</v>
      </c>
      <c r="L129" s="99">
        <f>H129+K129</f>
        <v>98045159.420000136</v>
      </c>
      <c r="M129" s="99"/>
      <c r="N129" s="98"/>
      <c r="O129" s="98"/>
      <c r="P129" s="98"/>
      <c r="Q129" s="98"/>
      <c r="R129" s="98"/>
      <c r="S129" s="98"/>
      <c r="T129" s="98"/>
      <c r="U129" s="98"/>
      <c r="V129" s="98"/>
      <c r="W129" s="98"/>
      <c r="X129" s="98"/>
      <c r="Y129" s="98"/>
      <c r="Z129" s="98"/>
      <c r="AA129" s="98"/>
      <c r="AB129" s="98"/>
      <c r="AC129" s="98"/>
      <c r="AD129" s="98"/>
      <c r="AE129" s="98"/>
      <c r="AF129" s="98"/>
      <c r="AG129" s="98"/>
      <c r="AH129" s="98"/>
      <c r="AI129" s="98"/>
      <c r="AJ129" s="98"/>
      <c r="AK129" s="98"/>
      <c r="AL129" s="98"/>
      <c r="AM129" s="98"/>
      <c r="AN129" s="98"/>
      <c r="AO129" s="98"/>
      <c r="AP129" s="99"/>
      <c r="AQ129" s="99"/>
      <c r="AR129" s="103"/>
      <c r="AS129" s="99"/>
      <c r="AT129" s="103"/>
      <c r="AU129" s="99"/>
      <c r="AV129" s="133"/>
      <c r="AW129" s="136">
        <f t="shared" si="65"/>
        <v>0</v>
      </c>
      <c r="AX129" s="136">
        <f t="shared" si="66"/>
        <v>0</v>
      </c>
      <c r="AY129" s="207">
        <f t="shared" si="67"/>
        <v>0</v>
      </c>
      <c r="AZ129" s="131"/>
    </row>
    <row r="130" spans="1:54" s="131" customFormat="1" ht="31.5" hidden="1" x14ac:dyDescent="0.25">
      <c r="A130" s="234">
        <v>45167</v>
      </c>
      <c r="B130" s="235"/>
      <c r="C130" s="236" t="s">
        <v>304</v>
      </c>
      <c r="D130" s="237"/>
      <c r="E130" s="238" t="s">
        <v>305</v>
      </c>
      <c r="F130" s="149"/>
      <c r="G130" s="149"/>
      <c r="H130" s="98">
        <f t="shared" si="69"/>
        <v>98009984.920000136</v>
      </c>
      <c r="I130" s="149"/>
      <c r="J130" s="149"/>
      <c r="K130" s="98">
        <f t="shared" si="70"/>
        <v>35174.5</v>
      </c>
      <c r="L130" s="147">
        <f t="shared" ref="L130" si="73">H130+K130</f>
        <v>98045159.420000136</v>
      </c>
      <c r="M130" s="147"/>
      <c r="N130" s="149"/>
      <c r="O130" s="149"/>
      <c r="P130" s="149"/>
      <c r="Q130" s="152"/>
      <c r="R130" s="152"/>
      <c r="S130" s="152"/>
      <c r="T130" s="152"/>
      <c r="U130" s="152"/>
      <c r="V130" s="152"/>
      <c r="W130" s="152"/>
      <c r="X130" s="152"/>
      <c r="Y130" s="152"/>
      <c r="Z130" s="149"/>
      <c r="AA130" s="149"/>
      <c r="AB130" s="149"/>
      <c r="AC130" s="149"/>
      <c r="AD130" s="149"/>
      <c r="AE130" s="149"/>
      <c r="AF130" s="152"/>
      <c r="AG130" s="149"/>
      <c r="AH130" s="149"/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50"/>
      <c r="AS130" s="149"/>
      <c r="AT130" s="150"/>
      <c r="AU130" s="151"/>
      <c r="AV130" s="135"/>
      <c r="AW130" s="136">
        <f t="shared" si="65"/>
        <v>0</v>
      </c>
      <c r="AX130" s="136">
        <f t="shared" si="66"/>
        <v>0</v>
      </c>
      <c r="AY130" s="207">
        <f t="shared" si="67"/>
        <v>0</v>
      </c>
      <c r="AZ130" s="155">
        <f>AY130-J130</f>
        <v>0</v>
      </c>
      <c r="BA130" s="137">
        <f t="shared" ref="BA130" si="74">AY130-AZ130</f>
        <v>0</v>
      </c>
      <c r="BB130" s="138"/>
    </row>
    <row r="131" spans="1:54" s="134" customFormat="1" ht="14.25" hidden="1" customHeight="1" x14ac:dyDescent="0.25">
      <c r="A131" s="212">
        <v>45169</v>
      </c>
      <c r="B131" s="212"/>
      <c r="C131" s="256" t="s">
        <v>134</v>
      </c>
      <c r="D131" s="257"/>
      <c r="E131" s="239" t="s">
        <v>133</v>
      </c>
      <c r="F131" s="258"/>
      <c r="G131" s="98"/>
      <c r="H131" s="98">
        <f t="shared" si="69"/>
        <v>98009984.920000136</v>
      </c>
      <c r="I131" s="151"/>
      <c r="J131" s="151"/>
      <c r="K131" s="98">
        <f t="shared" si="70"/>
        <v>35174.5</v>
      </c>
      <c r="L131" s="99">
        <f>H131+K131</f>
        <v>98045159.420000136</v>
      </c>
      <c r="M131" s="99"/>
      <c r="N131" s="98"/>
      <c r="O131" s="98"/>
      <c r="P131" s="98"/>
      <c r="Q131" s="98"/>
      <c r="R131" s="98"/>
      <c r="S131" s="98"/>
      <c r="T131" s="98"/>
      <c r="U131" s="98"/>
      <c r="V131" s="98"/>
      <c r="W131" s="98"/>
      <c r="X131" s="98"/>
      <c r="Y131" s="98"/>
      <c r="Z131" s="98"/>
      <c r="AA131" s="98"/>
      <c r="AB131" s="98"/>
      <c r="AC131" s="98"/>
      <c r="AD131" s="98"/>
      <c r="AE131" s="98"/>
      <c r="AF131" s="98"/>
      <c r="AG131" s="98"/>
      <c r="AH131" s="98"/>
      <c r="AI131" s="98"/>
      <c r="AJ131" s="98"/>
      <c r="AK131" s="99"/>
      <c r="AL131" s="99"/>
      <c r="AM131" s="99"/>
      <c r="AN131" s="99"/>
      <c r="AO131" s="99"/>
      <c r="AP131" s="99"/>
      <c r="AQ131" s="99"/>
      <c r="AR131" s="103"/>
      <c r="AS131" s="99"/>
      <c r="AT131" s="103"/>
      <c r="AU131" s="99"/>
      <c r="AV131" s="133"/>
      <c r="AW131" s="136">
        <f t="shared" si="65"/>
        <v>0</v>
      </c>
      <c r="AX131" s="136">
        <f t="shared" si="66"/>
        <v>0</v>
      </c>
      <c r="AY131" s="207">
        <f t="shared" si="67"/>
        <v>0</v>
      </c>
      <c r="AZ131" s="131"/>
    </row>
    <row r="132" spans="1:54" s="134" customFormat="1" ht="15" hidden="1" customHeight="1" x14ac:dyDescent="0.25">
      <c r="A132" s="212"/>
      <c r="B132" s="212"/>
      <c r="C132" s="213"/>
      <c r="D132" s="239"/>
      <c r="E132" s="215"/>
      <c r="F132" s="98"/>
      <c r="G132" s="98"/>
      <c r="H132" s="98">
        <f t="shared" si="69"/>
        <v>98009984.920000136</v>
      </c>
      <c r="I132" s="151"/>
      <c r="J132" s="151"/>
      <c r="K132" s="98">
        <f t="shared" si="70"/>
        <v>35174.5</v>
      </c>
      <c r="L132" s="99">
        <f t="shared" si="55"/>
        <v>98045159.420000136</v>
      </c>
      <c r="M132" s="99"/>
      <c r="N132" s="98"/>
      <c r="O132" s="98"/>
      <c r="P132" s="98"/>
      <c r="Q132" s="98"/>
      <c r="R132" s="98"/>
      <c r="S132" s="98"/>
      <c r="T132" s="98"/>
      <c r="U132" s="98"/>
      <c r="V132" s="98"/>
      <c r="W132" s="98"/>
      <c r="X132" s="98"/>
      <c r="Y132" s="98"/>
      <c r="Z132" s="98"/>
      <c r="AA132" s="98"/>
      <c r="AB132" s="98"/>
      <c r="AC132" s="98"/>
      <c r="AD132" s="98"/>
      <c r="AE132" s="98"/>
      <c r="AF132" s="98"/>
      <c r="AG132" s="98"/>
      <c r="AH132" s="98"/>
      <c r="AI132" s="98"/>
      <c r="AJ132" s="98"/>
      <c r="AK132" s="98"/>
      <c r="AL132" s="98"/>
      <c r="AM132" s="98"/>
      <c r="AN132" s="98"/>
      <c r="AO132" s="98"/>
      <c r="AP132" s="99"/>
      <c r="AQ132" s="99"/>
      <c r="AR132" s="103"/>
      <c r="AS132" s="99"/>
      <c r="AT132" s="103"/>
      <c r="AU132" s="99"/>
      <c r="AV132" s="133"/>
      <c r="AW132" s="136">
        <f t="shared" si="65"/>
        <v>0</v>
      </c>
      <c r="AX132" s="136">
        <f t="shared" si="66"/>
        <v>0</v>
      </c>
      <c r="AY132" s="207">
        <f t="shared" si="67"/>
        <v>0</v>
      </c>
      <c r="AZ132" s="131"/>
    </row>
    <row r="133" spans="1:54" s="134" customFormat="1" ht="15" hidden="1" customHeight="1" x14ac:dyDescent="0.25">
      <c r="A133" s="212"/>
      <c r="B133" s="212"/>
      <c r="C133" s="213"/>
      <c r="D133" s="239"/>
      <c r="E133" s="215"/>
      <c r="F133" s="98"/>
      <c r="G133" s="98"/>
      <c r="H133" s="98">
        <f t="shared" si="69"/>
        <v>98009984.920000136</v>
      </c>
      <c r="I133" s="151"/>
      <c r="J133" s="151"/>
      <c r="K133" s="98">
        <f t="shared" si="70"/>
        <v>35174.5</v>
      </c>
      <c r="L133" s="99">
        <f t="shared" si="55"/>
        <v>98045159.420000136</v>
      </c>
      <c r="M133" s="99"/>
      <c r="N133" s="98"/>
      <c r="O133" s="98"/>
      <c r="P133" s="98"/>
      <c r="Q133" s="98"/>
      <c r="R133" s="98"/>
      <c r="S133" s="98"/>
      <c r="T133" s="98"/>
      <c r="U133" s="98"/>
      <c r="V133" s="98"/>
      <c r="W133" s="98"/>
      <c r="X133" s="98"/>
      <c r="Y133" s="98"/>
      <c r="Z133" s="98"/>
      <c r="AA133" s="98"/>
      <c r="AB133" s="98"/>
      <c r="AC133" s="98"/>
      <c r="AD133" s="98"/>
      <c r="AE133" s="98"/>
      <c r="AF133" s="98"/>
      <c r="AG133" s="98"/>
      <c r="AH133" s="98"/>
      <c r="AI133" s="98"/>
      <c r="AJ133" s="98"/>
      <c r="AK133" s="98"/>
      <c r="AL133" s="98"/>
      <c r="AM133" s="98"/>
      <c r="AN133" s="98"/>
      <c r="AO133" s="98"/>
      <c r="AP133" s="99"/>
      <c r="AQ133" s="99"/>
      <c r="AR133" s="103"/>
      <c r="AS133" s="99"/>
      <c r="AT133" s="103"/>
      <c r="AU133" s="99"/>
      <c r="AV133" s="133"/>
      <c r="AW133" s="136">
        <f t="shared" si="65"/>
        <v>0</v>
      </c>
      <c r="AX133" s="136">
        <f t="shared" si="66"/>
        <v>0</v>
      </c>
      <c r="AY133" s="207">
        <f t="shared" si="67"/>
        <v>0</v>
      </c>
      <c r="AZ133" s="131"/>
    </row>
    <row r="134" spans="1:54" s="134" customFormat="1" ht="15" hidden="1" customHeight="1" x14ac:dyDescent="0.25">
      <c r="A134" s="256"/>
      <c r="B134" s="212"/>
      <c r="C134" s="213"/>
      <c r="D134" s="239"/>
      <c r="E134" s="215"/>
      <c r="F134" s="98"/>
      <c r="G134" s="98"/>
      <c r="H134" s="98">
        <f t="shared" si="69"/>
        <v>98009984.920000136</v>
      </c>
      <c r="I134" s="151"/>
      <c r="J134" s="151"/>
      <c r="K134" s="98">
        <f t="shared" si="70"/>
        <v>35174.5</v>
      </c>
      <c r="L134" s="99">
        <f t="shared" si="55"/>
        <v>98045159.420000136</v>
      </c>
      <c r="M134" s="99"/>
      <c r="N134" s="98"/>
      <c r="O134" s="98"/>
      <c r="P134" s="98"/>
      <c r="Q134" s="98"/>
      <c r="R134" s="98"/>
      <c r="S134" s="98"/>
      <c r="T134" s="98"/>
      <c r="U134" s="98"/>
      <c r="V134" s="98"/>
      <c r="W134" s="98"/>
      <c r="X134" s="98"/>
      <c r="Y134" s="98"/>
      <c r="Z134" s="98"/>
      <c r="AA134" s="98"/>
      <c r="AB134" s="98"/>
      <c r="AC134" s="98"/>
      <c r="AD134" s="98"/>
      <c r="AE134" s="98"/>
      <c r="AF134" s="98"/>
      <c r="AG134" s="98"/>
      <c r="AH134" s="98"/>
      <c r="AI134" s="98"/>
      <c r="AJ134" s="98"/>
      <c r="AK134" s="98"/>
      <c r="AL134" s="98"/>
      <c r="AM134" s="98"/>
      <c r="AN134" s="98"/>
      <c r="AO134" s="98"/>
      <c r="AP134" s="99"/>
      <c r="AQ134" s="99"/>
      <c r="AR134" s="103"/>
      <c r="AS134" s="99"/>
      <c r="AT134" s="103"/>
      <c r="AU134" s="99"/>
      <c r="AV134" s="133"/>
      <c r="AW134" s="136">
        <f t="shared" si="65"/>
        <v>0</v>
      </c>
      <c r="AX134" s="136">
        <f t="shared" si="66"/>
        <v>0</v>
      </c>
      <c r="AY134" s="207">
        <f t="shared" si="67"/>
        <v>0</v>
      </c>
      <c r="AZ134" s="131"/>
    </row>
    <row r="135" spans="1:54" s="134" customFormat="1" ht="15" hidden="1" customHeight="1" x14ac:dyDescent="0.25">
      <c r="A135" s="256"/>
      <c r="B135" s="212"/>
      <c r="C135" s="213"/>
      <c r="D135" s="239"/>
      <c r="E135" s="215"/>
      <c r="F135" s="98"/>
      <c r="G135" s="98"/>
      <c r="H135" s="98">
        <f t="shared" si="69"/>
        <v>98009984.920000136</v>
      </c>
      <c r="I135" s="151"/>
      <c r="J135" s="151"/>
      <c r="K135" s="98">
        <f t="shared" si="70"/>
        <v>35174.5</v>
      </c>
      <c r="L135" s="99">
        <f t="shared" si="55"/>
        <v>98045159.420000136</v>
      </c>
      <c r="M135" s="99"/>
      <c r="N135" s="98"/>
      <c r="O135" s="98"/>
      <c r="P135" s="98"/>
      <c r="Q135" s="98"/>
      <c r="R135" s="98"/>
      <c r="S135" s="98"/>
      <c r="T135" s="98"/>
      <c r="U135" s="98"/>
      <c r="V135" s="98"/>
      <c r="W135" s="98"/>
      <c r="X135" s="98"/>
      <c r="Y135" s="98"/>
      <c r="Z135" s="98"/>
      <c r="AA135" s="98"/>
      <c r="AB135" s="98"/>
      <c r="AC135" s="98"/>
      <c r="AD135" s="98"/>
      <c r="AE135" s="98"/>
      <c r="AF135" s="98"/>
      <c r="AG135" s="98"/>
      <c r="AH135" s="98"/>
      <c r="AI135" s="98"/>
      <c r="AJ135" s="98"/>
      <c r="AK135" s="98"/>
      <c r="AL135" s="98"/>
      <c r="AM135" s="98"/>
      <c r="AN135" s="98"/>
      <c r="AO135" s="98"/>
      <c r="AP135" s="99"/>
      <c r="AQ135" s="99"/>
      <c r="AR135" s="103"/>
      <c r="AS135" s="99"/>
      <c r="AT135" s="103"/>
      <c r="AU135" s="99"/>
      <c r="AV135" s="133"/>
      <c r="AW135" s="136">
        <f t="shared" si="65"/>
        <v>0</v>
      </c>
      <c r="AX135" s="136">
        <f t="shared" si="66"/>
        <v>0</v>
      </c>
      <c r="AY135" s="207">
        <f t="shared" si="67"/>
        <v>0</v>
      </c>
      <c r="AZ135" s="131"/>
    </row>
    <row r="136" spans="1:54" s="131" customFormat="1" ht="15.75" hidden="1" customHeight="1" thickBot="1" x14ac:dyDescent="0.3">
      <c r="A136" s="221"/>
      <c r="B136" s="222"/>
      <c r="C136" s="222"/>
      <c r="D136" s="223"/>
      <c r="E136" s="255" t="s">
        <v>130</v>
      </c>
      <c r="F136" s="94">
        <f>SUM(F123:F135)</f>
        <v>0</v>
      </c>
      <c r="G136" s="94">
        <f>SUM(G123:G135)</f>
        <v>0</v>
      </c>
      <c r="H136" s="94">
        <f>H135</f>
        <v>98009984.920000136</v>
      </c>
      <c r="I136" s="94">
        <f>SUM(I123:I135)</f>
        <v>0</v>
      </c>
      <c r="J136" s="94">
        <f>SUM(J123:J135)</f>
        <v>0</v>
      </c>
      <c r="K136" s="94">
        <f>K135</f>
        <v>35174.5</v>
      </c>
      <c r="L136" s="94">
        <f t="shared" si="55"/>
        <v>98045159.420000136</v>
      </c>
      <c r="M136" s="94"/>
      <c r="N136" s="94">
        <f>SUM(N124:N135)</f>
        <v>0</v>
      </c>
      <c r="O136" s="94">
        <f>SUM(O124:O135)</f>
        <v>0</v>
      </c>
      <c r="P136" s="94">
        <f>SUM(P123:P135)</f>
        <v>0</v>
      </c>
      <c r="Q136" s="94">
        <f>SUM(Q123:Q135)</f>
        <v>0</v>
      </c>
      <c r="R136" s="94">
        <f>SUM(R123:R135)</f>
        <v>0</v>
      </c>
      <c r="S136" s="94">
        <f>SUM(S123:S135)</f>
        <v>0</v>
      </c>
      <c r="T136" s="94">
        <f t="shared" ref="T136:AU136" si="75">SUM(T123:T135)</f>
        <v>0</v>
      </c>
      <c r="U136" s="94">
        <f t="shared" si="75"/>
        <v>0</v>
      </c>
      <c r="V136" s="94">
        <f t="shared" si="75"/>
        <v>0</v>
      </c>
      <c r="W136" s="94">
        <f t="shared" si="75"/>
        <v>0</v>
      </c>
      <c r="X136" s="94">
        <f t="shared" si="75"/>
        <v>0</v>
      </c>
      <c r="Y136" s="94">
        <f t="shared" si="75"/>
        <v>0</v>
      </c>
      <c r="Z136" s="94">
        <f t="shared" si="75"/>
        <v>0</v>
      </c>
      <c r="AA136" s="94">
        <f t="shared" si="75"/>
        <v>0</v>
      </c>
      <c r="AB136" s="94">
        <f t="shared" si="75"/>
        <v>0</v>
      </c>
      <c r="AC136" s="94">
        <f t="shared" si="75"/>
        <v>0</v>
      </c>
      <c r="AD136" s="94">
        <f t="shared" si="75"/>
        <v>0</v>
      </c>
      <c r="AE136" s="94">
        <f t="shared" si="75"/>
        <v>0</v>
      </c>
      <c r="AF136" s="94">
        <f t="shared" si="75"/>
        <v>0</v>
      </c>
      <c r="AG136" s="94">
        <f t="shared" si="75"/>
        <v>0</v>
      </c>
      <c r="AH136" s="94">
        <f t="shared" si="75"/>
        <v>0</v>
      </c>
      <c r="AI136" s="94">
        <f t="shared" si="75"/>
        <v>0</v>
      </c>
      <c r="AJ136" s="94">
        <f t="shared" si="75"/>
        <v>0</v>
      </c>
      <c r="AK136" s="94">
        <f t="shared" si="75"/>
        <v>0</v>
      </c>
      <c r="AL136" s="94">
        <f t="shared" si="75"/>
        <v>0</v>
      </c>
      <c r="AM136" s="94">
        <f t="shared" si="75"/>
        <v>0</v>
      </c>
      <c r="AN136" s="94">
        <f t="shared" si="75"/>
        <v>0</v>
      </c>
      <c r="AO136" s="94">
        <f t="shared" si="75"/>
        <v>0</v>
      </c>
      <c r="AP136" s="94">
        <f t="shared" si="75"/>
        <v>0</v>
      </c>
      <c r="AQ136" s="94">
        <f t="shared" si="75"/>
        <v>0</v>
      </c>
      <c r="AR136" s="94">
        <f t="shared" si="75"/>
        <v>0</v>
      </c>
      <c r="AS136" s="94">
        <f t="shared" si="75"/>
        <v>0</v>
      </c>
      <c r="AT136" s="94">
        <f t="shared" si="75"/>
        <v>0</v>
      </c>
      <c r="AU136" s="94">
        <f t="shared" si="75"/>
        <v>0</v>
      </c>
      <c r="AV136" s="135"/>
      <c r="AW136" s="136">
        <f t="shared" si="65"/>
        <v>0</v>
      </c>
      <c r="AX136" s="136">
        <f t="shared" si="66"/>
        <v>0</v>
      </c>
      <c r="AY136" s="207">
        <f t="shared" si="67"/>
        <v>0</v>
      </c>
    </row>
    <row r="137" spans="1:54" s="131" customFormat="1" ht="15" hidden="1" customHeight="1" x14ac:dyDescent="0.25">
      <c r="A137" s="240"/>
      <c r="B137" s="219"/>
      <c r="C137" s="219"/>
      <c r="D137" s="233"/>
      <c r="E137" s="241"/>
      <c r="F137" s="151"/>
      <c r="G137" s="151"/>
      <c r="H137" s="151"/>
      <c r="I137" s="151"/>
      <c r="J137" s="151"/>
      <c r="K137" s="151"/>
      <c r="L137" s="151">
        <f t="shared" si="55"/>
        <v>0</v>
      </c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8"/>
      <c r="AS137" s="151"/>
      <c r="AT137" s="158"/>
      <c r="AU137" s="151"/>
      <c r="AV137" s="135"/>
      <c r="AW137" s="136">
        <f t="shared" si="65"/>
        <v>0</v>
      </c>
      <c r="AX137" s="136">
        <f t="shared" si="66"/>
        <v>0</v>
      </c>
      <c r="AY137" s="207">
        <f t="shared" si="67"/>
        <v>0</v>
      </c>
    </row>
    <row r="138" spans="1:54" s="134" customFormat="1" ht="25.5" hidden="1" customHeight="1" x14ac:dyDescent="0.25">
      <c r="A138" s="259">
        <v>45174</v>
      </c>
      <c r="B138" s="259" t="s">
        <v>165</v>
      </c>
      <c r="C138" s="260">
        <v>80672037</v>
      </c>
      <c r="D138" s="261" t="s">
        <v>63</v>
      </c>
      <c r="E138" s="257" t="s">
        <v>184</v>
      </c>
      <c r="F138" s="98"/>
      <c r="G138" s="98"/>
      <c r="H138" s="98">
        <f>H136+F138-G138</f>
        <v>98009984.920000136</v>
      </c>
      <c r="I138" s="262"/>
      <c r="J138" s="151"/>
      <c r="K138" s="98">
        <f>K136+I138-J138</f>
        <v>35174.5</v>
      </c>
      <c r="L138" s="99">
        <f t="shared" si="55"/>
        <v>98045159.420000136</v>
      </c>
      <c r="M138" s="99"/>
      <c r="N138" s="98"/>
      <c r="O138" s="98"/>
      <c r="P138" s="98"/>
      <c r="Q138" s="98"/>
      <c r="R138" s="98"/>
      <c r="S138" s="98"/>
      <c r="T138" s="98"/>
      <c r="U138" s="98"/>
      <c r="V138" s="98"/>
      <c r="W138" s="98"/>
      <c r="X138" s="98"/>
      <c r="Y138" s="98"/>
      <c r="Z138" s="98"/>
      <c r="AA138" s="98"/>
      <c r="AB138" s="98"/>
      <c r="AC138" s="98"/>
      <c r="AD138" s="98"/>
      <c r="AE138" s="98"/>
      <c r="AF138" s="98"/>
      <c r="AG138" s="98"/>
      <c r="AH138" s="98"/>
      <c r="AI138" s="98"/>
      <c r="AJ138" s="98"/>
      <c r="AK138" s="98"/>
      <c r="AL138" s="98"/>
      <c r="AM138" s="98"/>
      <c r="AN138" s="98"/>
      <c r="AO138" s="98"/>
      <c r="AP138" s="98"/>
      <c r="AQ138" s="99"/>
      <c r="AR138" s="103"/>
      <c r="AS138" s="99"/>
      <c r="AT138" s="103"/>
      <c r="AU138" s="99"/>
      <c r="AV138" s="133"/>
      <c r="AW138" s="136">
        <f t="shared" si="65"/>
        <v>0</v>
      </c>
      <c r="AX138" s="136">
        <f t="shared" si="66"/>
        <v>0</v>
      </c>
      <c r="AY138" s="207">
        <f t="shared" si="67"/>
        <v>0</v>
      </c>
      <c r="AZ138" s="131"/>
    </row>
    <row r="139" spans="1:54" s="134" customFormat="1" ht="26.25" hidden="1" customHeight="1" x14ac:dyDescent="0.25">
      <c r="A139" s="259">
        <v>45174</v>
      </c>
      <c r="B139" s="259" t="s">
        <v>166</v>
      </c>
      <c r="C139" s="260">
        <v>80672038</v>
      </c>
      <c r="D139" s="261" t="s">
        <v>185</v>
      </c>
      <c r="E139" s="257" t="s">
        <v>186</v>
      </c>
      <c r="F139" s="98"/>
      <c r="G139" s="98"/>
      <c r="H139" s="98">
        <f>H138+F139-G139</f>
        <v>98009984.920000136</v>
      </c>
      <c r="I139" s="262"/>
      <c r="J139" s="151"/>
      <c r="K139" s="98">
        <f t="shared" ref="K139:K166" si="76">K138+I139-J139</f>
        <v>35174.5</v>
      </c>
      <c r="L139" s="99">
        <f t="shared" si="55"/>
        <v>98045159.420000136</v>
      </c>
      <c r="M139" s="99"/>
      <c r="N139" s="98"/>
      <c r="O139" s="98"/>
      <c r="P139" s="98"/>
      <c r="Q139" s="98"/>
      <c r="R139" s="98"/>
      <c r="S139" s="98"/>
      <c r="T139" s="98"/>
      <c r="U139" s="98"/>
      <c r="V139" s="98"/>
      <c r="W139" s="98"/>
      <c r="X139" s="98"/>
      <c r="Y139" s="98"/>
      <c r="Z139" s="98"/>
      <c r="AA139" s="98"/>
      <c r="AB139" s="98"/>
      <c r="AC139" s="98"/>
      <c r="AD139" s="98"/>
      <c r="AE139" s="98"/>
      <c r="AF139" s="98"/>
      <c r="AG139" s="98"/>
      <c r="AH139" s="98"/>
      <c r="AI139" s="98"/>
      <c r="AJ139" s="98"/>
      <c r="AK139" s="98"/>
      <c r="AL139" s="98"/>
      <c r="AM139" s="98"/>
      <c r="AN139" s="98"/>
      <c r="AO139" s="98"/>
      <c r="AP139" s="98"/>
      <c r="AQ139" s="99"/>
      <c r="AR139" s="103"/>
      <c r="AS139" s="99"/>
      <c r="AT139" s="103"/>
      <c r="AU139" s="99"/>
      <c r="AV139" s="133"/>
      <c r="AW139" s="136">
        <f t="shared" si="65"/>
        <v>0</v>
      </c>
      <c r="AX139" s="136">
        <f t="shared" si="66"/>
        <v>0</v>
      </c>
      <c r="AY139" s="207">
        <f t="shared" si="67"/>
        <v>0</v>
      </c>
      <c r="AZ139" s="131"/>
    </row>
    <row r="140" spans="1:54" s="134" customFormat="1" ht="25.5" hidden="1" customHeight="1" x14ac:dyDescent="0.25">
      <c r="A140" s="259">
        <v>45174</v>
      </c>
      <c r="B140" s="259" t="s">
        <v>167</v>
      </c>
      <c r="C140" s="260">
        <v>80672039</v>
      </c>
      <c r="D140" s="261" t="s">
        <v>136</v>
      </c>
      <c r="E140" s="215" t="s">
        <v>187</v>
      </c>
      <c r="F140" s="98"/>
      <c r="G140" s="98"/>
      <c r="H140" s="98">
        <f t="shared" ref="H140:H166" si="77">H139+F140-G140</f>
        <v>98009984.920000136</v>
      </c>
      <c r="I140" s="262"/>
      <c r="J140" s="151"/>
      <c r="K140" s="98">
        <f t="shared" si="76"/>
        <v>35174.5</v>
      </c>
      <c r="L140" s="99">
        <f t="shared" si="55"/>
        <v>98045159.420000136</v>
      </c>
      <c r="M140" s="99"/>
      <c r="N140" s="98"/>
      <c r="O140" s="98"/>
      <c r="P140" s="98"/>
      <c r="Q140" s="98"/>
      <c r="R140" s="98"/>
      <c r="S140" s="98"/>
      <c r="T140" s="98"/>
      <c r="U140" s="98"/>
      <c r="V140" s="98"/>
      <c r="W140" s="98"/>
      <c r="X140" s="98"/>
      <c r="Y140" s="98"/>
      <c r="Z140" s="98"/>
      <c r="AA140" s="98"/>
      <c r="AB140" s="98"/>
      <c r="AC140" s="98"/>
      <c r="AD140" s="98"/>
      <c r="AE140" s="98"/>
      <c r="AF140" s="98"/>
      <c r="AG140" s="98"/>
      <c r="AH140" s="98"/>
      <c r="AI140" s="98"/>
      <c r="AJ140" s="98"/>
      <c r="AK140" s="98"/>
      <c r="AL140" s="98"/>
      <c r="AM140" s="98"/>
      <c r="AN140" s="98"/>
      <c r="AO140" s="98"/>
      <c r="AP140" s="98"/>
      <c r="AQ140" s="99"/>
      <c r="AR140" s="103"/>
      <c r="AS140" s="99"/>
      <c r="AT140" s="103"/>
      <c r="AU140" s="99"/>
      <c r="AV140" s="133"/>
      <c r="AW140" s="136">
        <f t="shared" si="65"/>
        <v>0</v>
      </c>
      <c r="AX140" s="136">
        <f t="shared" si="66"/>
        <v>0</v>
      </c>
      <c r="AY140" s="207">
        <f t="shared" si="67"/>
        <v>0</v>
      </c>
      <c r="AZ140" s="131"/>
    </row>
    <row r="141" spans="1:54" s="134" customFormat="1" ht="25.5" hidden="1" customHeight="1" x14ac:dyDescent="0.25">
      <c r="A141" s="259">
        <v>45175</v>
      </c>
      <c r="B141" s="259" t="s">
        <v>168</v>
      </c>
      <c r="C141" s="260">
        <v>80672040</v>
      </c>
      <c r="D141" s="261" t="s">
        <v>188</v>
      </c>
      <c r="E141" s="215" t="s">
        <v>189</v>
      </c>
      <c r="F141" s="98"/>
      <c r="G141" s="98"/>
      <c r="H141" s="98">
        <f t="shared" si="77"/>
        <v>98009984.920000136</v>
      </c>
      <c r="I141" s="262"/>
      <c r="J141" s="151"/>
      <c r="K141" s="98">
        <f t="shared" si="76"/>
        <v>35174.5</v>
      </c>
      <c r="L141" s="99">
        <f t="shared" si="55"/>
        <v>98045159.420000136</v>
      </c>
      <c r="M141" s="99"/>
      <c r="N141" s="98"/>
      <c r="O141" s="98"/>
      <c r="P141" s="98"/>
      <c r="Q141" s="98"/>
      <c r="R141" s="98"/>
      <c r="S141" s="98"/>
      <c r="T141" s="98"/>
      <c r="U141" s="98"/>
      <c r="V141" s="98"/>
      <c r="W141" s="98"/>
      <c r="X141" s="98"/>
      <c r="Y141" s="98"/>
      <c r="Z141" s="98"/>
      <c r="AA141" s="98"/>
      <c r="AB141" s="98"/>
      <c r="AC141" s="98"/>
      <c r="AD141" s="98"/>
      <c r="AE141" s="98"/>
      <c r="AF141" s="98"/>
      <c r="AG141" s="98"/>
      <c r="AH141" s="98"/>
      <c r="AI141" s="98"/>
      <c r="AJ141" s="98"/>
      <c r="AK141" s="98"/>
      <c r="AL141" s="98"/>
      <c r="AM141" s="98"/>
      <c r="AN141" s="98"/>
      <c r="AO141" s="98"/>
      <c r="AP141" s="98"/>
      <c r="AQ141" s="99"/>
      <c r="AR141" s="103"/>
      <c r="AS141" s="99"/>
      <c r="AT141" s="103"/>
      <c r="AU141" s="99"/>
      <c r="AV141" s="133"/>
      <c r="AW141" s="136">
        <f t="shared" si="65"/>
        <v>0</v>
      </c>
      <c r="AX141" s="136">
        <f t="shared" si="66"/>
        <v>0</v>
      </c>
      <c r="AY141" s="207">
        <f t="shared" si="67"/>
        <v>0</v>
      </c>
      <c r="AZ141" s="131"/>
    </row>
    <row r="142" spans="1:54" s="134" customFormat="1" ht="25.5" hidden="1" customHeight="1" x14ac:dyDescent="0.25">
      <c r="A142" s="216">
        <v>45175</v>
      </c>
      <c r="B142" s="259" t="s">
        <v>169</v>
      </c>
      <c r="C142" s="217">
        <v>80672041</v>
      </c>
      <c r="D142" s="254" t="s">
        <v>188</v>
      </c>
      <c r="E142" s="215" t="s">
        <v>190</v>
      </c>
      <c r="F142" s="98"/>
      <c r="G142" s="98"/>
      <c r="H142" s="98">
        <f t="shared" si="77"/>
        <v>98009984.920000136</v>
      </c>
      <c r="I142" s="262"/>
      <c r="J142" s="151"/>
      <c r="K142" s="98">
        <f t="shared" si="76"/>
        <v>35174.5</v>
      </c>
      <c r="L142" s="99">
        <f t="shared" si="55"/>
        <v>98045159.420000136</v>
      </c>
      <c r="M142" s="99"/>
      <c r="N142" s="98"/>
      <c r="O142" s="98"/>
      <c r="P142" s="98"/>
      <c r="Q142" s="98"/>
      <c r="R142" s="98"/>
      <c r="S142" s="98"/>
      <c r="T142" s="98"/>
      <c r="U142" s="98"/>
      <c r="V142" s="98"/>
      <c r="W142" s="98"/>
      <c r="X142" s="98"/>
      <c r="Y142" s="98"/>
      <c r="Z142" s="98"/>
      <c r="AA142" s="98"/>
      <c r="AB142" s="98"/>
      <c r="AC142" s="98"/>
      <c r="AD142" s="98"/>
      <c r="AE142" s="98"/>
      <c r="AF142" s="98"/>
      <c r="AG142" s="98"/>
      <c r="AH142" s="98"/>
      <c r="AI142" s="98"/>
      <c r="AJ142" s="98"/>
      <c r="AK142" s="98"/>
      <c r="AL142" s="98"/>
      <c r="AM142" s="98"/>
      <c r="AN142" s="98"/>
      <c r="AO142" s="98"/>
      <c r="AP142" s="98"/>
      <c r="AQ142" s="99"/>
      <c r="AR142" s="103"/>
      <c r="AS142" s="99"/>
      <c r="AT142" s="103"/>
      <c r="AU142" s="99"/>
      <c r="AV142" s="133"/>
      <c r="AW142" s="136">
        <f t="shared" si="65"/>
        <v>0</v>
      </c>
      <c r="AX142" s="136">
        <f t="shared" si="66"/>
        <v>0</v>
      </c>
      <c r="AY142" s="207">
        <f t="shared" si="67"/>
        <v>0</v>
      </c>
      <c r="AZ142" s="131"/>
    </row>
    <row r="143" spans="1:54" s="134" customFormat="1" ht="25.5" hidden="1" customHeight="1" x14ac:dyDescent="0.25">
      <c r="A143" s="216">
        <v>45175</v>
      </c>
      <c r="B143" s="259" t="s">
        <v>170</v>
      </c>
      <c r="C143" s="217">
        <v>80672042</v>
      </c>
      <c r="D143" s="254" t="s">
        <v>188</v>
      </c>
      <c r="E143" s="215" t="s">
        <v>191</v>
      </c>
      <c r="F143" s="98"/>
      <c r="G143" s="98"/>
      <c r="H143" s="98">
        <f t="shared" si="77"/>
        <v>98009984.920000136</v>
      </c>
      <c r="I143" s="262"/>
      <c r="J143" s="151"/>
      <c r="K143" s="98">
        <f t="shared" si="76"/>
        <v>35174.5</v>
      </c>
      <c r="L143" s="99">
        <f t="shared" si="55"/>
        <v>98045159.420000136</v>
      </c>
      <c r="M143" s="99"/>
      <c r="N143" s="98"/>
      <c r="O143" s="98"/>
      <c r="P143" s="98"/>
      <c r="Q143" s="98"/>
      <c r="R143" s="98"/>
      <c r="S143" s="98"/>
      <c r="T143" s="98"/>
      <c r="U143" s="98"/>
      <c r="V143" s="98"/>
      <c r="W143" s="98"/>
      <c r="X143" s="98"/>
      <c r="Y143" s="98"/>
      <c r="Z143" s="98"/>
      <c r="AA143" s="98"/>
      <c r="AB143" s="98"/>
      <c r="AC143" s="98"/>
      <c r="AD143" s="98"/>
      <c r="AE143" s="98"/>
      <c r="AF143" s="98"/>
      <c r="AG143" s="98"/>
      <c r="AH143" s="98"/>
      <c r="AI143" s="98"/>
      <c r="AJ143" s="98"/>
      <c r="AK143" s="98"/>
      <c r="AL143" s="98"/>
      <c r="AM143" s="98"/>
      <c r="AN143" s="98"/>
      <c r="AO143" s="98"/>
      <c r="AP143" s="98"/>
      <c r="AQ143" s="99"/>
      <c r="AR143" s="103"/>
      <c r="AS143" s="99"/>
      <c r="AT143" s="103"/>
      <c r="AU143" s="99"/>
      <c r="AV143" s="133"/>
      <c r="AW143" s="136">
        <f t="shared" si="65"/>
        <v>0</v>
      </c>
      <c r="AX143" s="136">
        <f t="shared" si="66"/>
        <v>0</v>
      </c>
      <c r="AY143" s="207">
        <f t="shared" si="67"/>
        <v>0</v>
      </c>
      <c r="AZ143" s="131"/>
    </row>
    <row r="144" spans="1:54" s="134" customFormat="1" ht="25.5" hidden="1" customHeight="1" x14ac:dyDescent="0.25">
      <c r="A144" s="216">
        <v>45175</v>
      </c>
      <c r="B144" s="259" t="s">
        <v>171</v>
      </c>
      <c r="C144" s="217">
        <v>80672043</v>
      </c>
      <c r="D144" s="254" t="s">
        <v>83</v>
      </c>
      <c r="E144" s="219" t="s">
        <v>192</v>
      </c>
      <c r="F144" s="98"/>
      <c r="G144" s="98"/>
      <c r="H144" s="98">
        <f t="shared" si="77"/>
        <v>98009984.920000136</v>
      </c>
      <c r="I144" s="262"/>
      <c r="J144" s="151"/>
      <c r="K144" s="98">
        <f t="shared" si="76"/>
        <v>35174.5</v>
      </c>
      <c r="L144" s="99">
        <f t="shared" si="55"/>
        <v>98045159.420000136</v>
      </c>
      <c r="M144" s="99"/>
      <c r="N144" s="98"/>
      <c r="O144" s="98"/>
      <c r="P144" s="98"/>
      <c r="Q144" s="98"/>
      <c r="R144" s="98"/>
      <c r="S144" s="98"/>
      <c r="T144" s="98"/>
      <c r="U144" s="98"/>
      <c r="V144" s="98"/>
      <c r="W144" s="98"/>
      <c r="X144" s="98"/>
      <c r="Y144" s="98"/>
      <c r="Z144" s="98"/>
      <c r="AA144" s="98"/>
      <c r="AB144" s="98"/>
      <c r="AC144" s="98"/>
      <c r="AD144" s="98"/>
      <c r="AE144" s="98"/>
      <c r="AF144" s="98"/>
      <c r="AG144" s="98"/>
      <c r="AH144" s="98"/>
      <c r="AI144" s="98"/>
      <c r="AJ144" s="98"/>
      <c r="AK144" s="98"/>
      <c r="AL144" s="98"/>
      <c r="AM144" s="98"/>
      <c r="AN144" s="98"/>
      <c r="AO144" s="98"/>
      <c r="AP144" s="98"/>
      <c r="AQ144" s="99"/>
      <c r="AR144" s="103"/>
      <c r="AS144" s="99"/>
      <c r="AT144" s="103"/>
      <c r="AU144" s="99"/>
      <c r="AV144" s="133"/>
      <c r="AW144" s="136">
        <f t="shared" si="65"/>
        <v>0</v>
      </c>
      <c r="AX144" s="136">
        <f t="shared" si="66"/>
        <v>0</v>
      </c>
      <c r="AY144" s="207">
        <f t="shared" si="67"/>
        <v>0</v>
      </c>
      <c r="AZ144" s="131"/>
    </row>
    <row r="145" spans="1:54" s="134" customFormat="1" ht="25.5" hidden="1" customHeight="1" x14ac:dyDescent="0.25">
      <c r="A145" s="216">
        <v>45175</v>
      </c>
      <c r="B145" s="259" t="s">
        <v>172</v>
      </c>
      <c r="C145" s="217">
        <v>80672044</v>
      </c>
      <c r="D145" s="254" t="s">
        <v>193</v>
      </c>
      <c r="E145" s="219" t="s">
        <v>194</v>
      </c>
      <c r="F145" s="98"/>
      <c r="G145" s="98"/>
      <c r="H145" s="98">
        <f t="shared" si="77"/>
        <v>98009984.920000136</v>
      </c>
      <c r="I145" s="262"/>
      <c r="J145" s="151"/>
      <c r="K145" s="98">
        <f t="shared" si="76"/>
        <v>35174.5</v>
      </c>
      <c r="L145" s="99">
        <f t="shared" si="55"/>
        <v>98045159.420000136</v>
      </c>
      <c r="M145" s="99"/>
      <c r="N145" s="98"/>
      <c r="O145" s="98"/>
      <c r="P145" s="98"/>
      <c r="Q145" s="98"/>
      <c r="R145" s="98"/>
      <c r="S145" s="98"/>
      <c r="T145" s="98"/>
      <c r="U145" s="98"/>
      <c r="V145" s="98"/>
      <c r="W145" s="98"/>
      <c r="X145" s="98"/>
      <c r="Y145" s="98"/>
      <c r="Z145" s="98"/>
      <c r="AA145" s="98"/>
      <c r="AB145" s="98"/>
      <c r="AC145" s="98"/>
      <c r="AD145" s="98"/>
      <c r="AE145" s="98"/>
      <c r="AF145" s="98"/>
      <c r="AG145" s="98"/>
      <c r="AH145" s="98"/>
      <c r="AI145" s="98"/>
      <c r="AJ145" s="98"/>
      <c r="AK145" s="98"/>
      <c r="AL145" s="98"/>
      <c r="AM145" s="98"/>
      <c r="AN145" s="98"/>
      <c r="AO145" s="98"/>
      <c r="AP145" s="98"/>
      <c r="AQ145" s="99"/>
      <c r="AR145" s="103"/>
      <c r="AS145" s="99"/>
      <c r="AT145" s="103"/>
      <c r="AU145" s="99"/>
      <c r="AV145" s="133"/>
      <c r="AW145" s="136">
        <f t="shared" si="65"/>
        <v>0</v>
      </c>
      <c r="AX145" s="136">
        <f t="shared" si="66"/>
        <v>0</v>
      </c>
      <c r="AY145" s="207">
        <f t="shared" si="67"/>
        <v>0</v>
      </c>
      <c r="AZ145" s="131"/>
    </row>
    <row r="146" spans="1:54" s="134" customFormat="1" ht="25.5" hidden="1" customHeight="1" x14ac:dyDescent="0.25">
      <c r="A146" s="212">
        <v>45175</v>
      </c>
      <c r="B146" s="259" t="s">
        <v>173</v>
      </c>
      <c r="C146" s="213" t="s">
        <v>182</v>
      </c>
      <c r="D146" s="239" t="s">
        <v>51</v>
      </c>
      <c r="E146" s="215" t="s">
        <v>195</v>
      </c>
      <c r="F146" s="98"/>
      <c r="G146" s="98"/>
      <c r="H146" s="98">
        <f t="shared" si="77"/>
        <v>98009984.920000136</v>
      </c>
      <c r="I146" s="151"/>
      <c r="J146" s="151"/>
      <c r="K146" s="98">
        <f t="shared" si="76"/>
        <v>35174.5</v>
      </c>
      <c r="L146" s="99">
        <f t="shared" si="55"/>
        <v>98045159.420000136</v>
      </c>
      <c r="M146" s="99"/>
      <c r="N146" s="98"/>
      <c r="O146" s="98"/>
      <c r="P146" s="98"/>
      <c r="Q146" s="98"/>
      <c r="R146" s="98"/>
      <c r="S146" s="98"/>
      <c r="T146" s="98"/>
      <c r="U146" s="98"/>
      <c r="V146" s="98"/>
      <c r="W146" s="98"/>
      <c r="X146" s="98"/>
      <c r="Y146" s="98"/>
      <c r="Z146" s="98"/>
      <c r="AA146" s="98"/>
      <c r="AB146" s="98"/>
      <c r="AC146" s="98"/>
      <c r="AD146" s="98"/>
      <c r="AE146" s="98"/>
      <c r="AF146" s="98"/>
      <c r="AG146" s="98"/>
      <c r="AH146" s="98"/>
      <c r="AI146" s="98"/>
      <c r="AJ146" s="98"/>
      <c r="AK146" s="98"/>
      <c r="AL146" s="98"/>
      <c r="AM146" s="98"/>
      <c r="AN146" s="98"/>
      <c r="AO146" s="98"/>
      <c r="AP146" s="98"/>
      <c r="AQ146" s="99">
        <v>0</v>
      </c>
      <c r="AR146" s="103">
        <v>0</v>
      </c>
      <c r="AS146" s="99">
        <v>0</v>
      </c>
      <c r="AT146" s="103">
        <v>0</v>
      </c>
      <c r="AU146" s="99">
        <v>0</v>
      </c>
      <c r="AV146" s="133"/>
      <c r="AW146" s="136">
        <f t="shared" si="65"/>
        <v>0</v>
      </c>
      <c r="AX146" s="136">
        <f t="shared" si="66"/>
        <v>0</v>
      </c>
      <c r="AY146" s="207">
        <f t="shared" si="67"/>
        <v>0</v>
      </c>
      <c r="AZ146" s="131"/>
    </row>
    <row r="147" spans="1:54" s="134" customFormat="1" ht="15" hidden="1" customHeight="1" x14ac:dyDescent="0.25">
      <c r="A147" s="212">
        <v>45176</v>
      </c>
      <c r="B147" s="217"/>
      <c r="C147" s="213" t="s">
        <v>150</v>
      </c>
      <c r="D147" s="213"/>
      <c r="E147" s="263" t="s">
        <v>80</v>
      </c>
      <c r="F147" s="98"/>
      <c r="G147" s="98"/>
      <c r="H147" s="98">
        <f t="shared" si="77"/>
        <v>98009984.920000136</v>
      </c>
      <c r="I147" s="220"/>
      <c r="J147" s="151"/>
      <c r="K147" s="98">
        <f t="shared" si="76"/>
        <v>35174.5</v>
      </c>
      <c r="L147" s="99">
        <f t="shared" si="55"/>
        <v>98045159.420000136</v>
      </c>
      <c r="M147" s="99"/>
      <c r="N147" s="98"/>
      <c r="O147" s="98"/>
      <c r="P147" s="98"/>
      <c r="Q147" s="98"/>
      <c r="R147" s="98"/>
      <c r="S147" s="98"/>
      <c r="T147" s="98"/>
      <c r="U147" s="98"/>
      <c r="V147" s="98"/>
      <c r="W147" s="98"/>
      <c r="X147" s="98"/>
      <c r="Y147" s="98"/>
      <c r="Z147" s="98"/>
      <c r="AA147" s="98"/>
      <c r="AB147" s="98"/>
      <c r="AC147" s="98"/>
      <c r="AD147" s="98"/>
      <c r="AE147" s="98"/>
      <c r="AF147" s="98"/>
      <c r="AG147" s="98"/>
      <c r="AH147" s="98"/>
      <c r="AI147" s="98"/>
      <c r="AJ147" s="98"/>
      <c r="AK147" s="98"/>
      <c r="AL147" s="98"/>
      <c r="AM147" s="98"/>
      <c r="AN147" s="98"/>
      <c r="AO147" s="98"/>
      <c r="AP147" s="99"/>
      <c r="AQ147" s="99"/>
      <c r="AR147" s="103"/>
      <c r="AS147" s="99"/>
      <c r="AT147" s="103"/>
      <c r="AU147" s="99"/>
      <c r="AV147" s="133"/>
      <c r="AW147" s="136">
        <f t="shared" si="65"/>
        <v>0</v>
      </c>
      <c r="AX147" s="136">
        <f t="shared" si="66"/>
        <v>0</v>
      </c>
      <c r="AY147" s="207">
        <f t="shared" si="67"/>
        <v>0</v>
      </c>
      <c r="AZ147" s="131"/>
    </row>
    <row r="148" spans="1:54" s="134" customFormat="1" ht="25.5" hidden="1" customHeight="1" x14ac:dyDescent="0.25">
      <c r="A148" s="212">
        <v>45177</v>
      </c>
      <c r="B148" s="213"/>
      <c r="C148" s="213" t="s">
        <v>151</v>
      </c>
      <c r="D148" s="213"/>
      <c r="E148" s="263" t="s">
        <v>152</v>
      </c>
      <c r="F148" s="98"/>
      <c r="G148" s="98"/>
      <c r="H148" s="98">
        <f t="shared" si="77"/>
        <v>98009984.920000136</v>
      </c>
      <c r="I148" s="98"/>
      <c r="J148" s="262"/>
      <c r="K148" s="98">
        <f t="shared" si="76"/>
        <v>35174.5</v>
      </c>
      <c r="L148" s="99">
        <f t="shared" si="55"/>
        <v>98045159.420000136</v>
      </c>
      <c r="M148" s="99"/>
      <c r="N148" s="98"/>
      <c r="O148" s="98"/>
      <c r="P148" s="98"/>
      <c r="Q148" s="98"/>
      <c r="R148" s="98"/>
      <c r="S148" s="98"/>
      <c r="T148" s="98"/>
      <c r="U148" s="98"/>
      <c r="V148" s="98"/>
      <c r="W148" s="98"/>
      <c r="X148" s="98"/>
      <c r="Y148" s="98"/>
      <c r="Z148" s="98"/>
      <c r="AA148" s="98"/>
      <c r="AB148" s="98"/>
      <c r="AC148" s="98"/>
      <c r="AD148" s="98"/>
      <c r="AE148" s="98"/>
      <c r="AF148" s="98"/>
      <c r="AG148" s="98"/>
      <c r="AH148" s="98"/>
      <c r="AI148" s="98"/>
      <c r="AJ148" s="98"/>
      <c r="AK148" s="98"/>
      <c r="AL148" s="98"/>
      <c r="AM148" s="98"/>
      <c r="AN148" s="98"/>
      <c r="AO148" s="98"/>
      <c r="AP148" s="99"/>
      <c r="AQ148" s="99"/>
      <c r="AR148" s="103"/>
      <c r="AS148" s="99"/>
      <c r="AT148" s="103"/>
      <c r="AU148" s="99"/>
      <c r="AV148" s="133"/>
      <c r="AW148" s="136">
        <f t="shared" si="65"/>
        <v>0</v>
      </c>
      <c r="AX148" s="136">
        <f t="shared" si="66"/>
        <v>0</v>
      </c>
      <c r="AY148" s="207">
        <f t="shared" si="67"/>
        <v>0</v>
      </c>
      <c r="AZ148" s="131"/>
    </row>
    <row r="149" spans="1:54" s="134" customFormat="1" ht="25.5" hidden="1" customHeight="1" x14ac:dyDescent="0.25">
      <c r="A149" s="212">
        <v>45177</v>
      </c>
      <c r="B149" s="213"/>
      <c r="C149" s="213" t="s">
        <v>153</v>
      </c>
      <c r="D149" s="213"/>
      <c r="E149" s="263" t="s">
        <v>154</v>
      </c>
      <c r="F149" s="98"/>
      <c r="G149" s="98"/>
      <c r="H149" s="98">
        <f t="shared" si="77"/>
        <v>98009984.920000136</v>
      </c>
      <c r="I149" s="220"/>
      <c r="J149" s="151"/>
      <c r="K149" s="98">
        <f t="shared" si="76"/>
        <v>35174.5</v>
      </c>
      <c r="L149" s="99">
        <f t="shared" si="55"/>
        <v>98045159.420000136</v>
      </c>
      <c r="M149" s="99"/>
      <c r="N149" s="98"/>
      <c r="O149" s="98"/>
      <c r="P149" s="98"/>
      <c r="Q149" s="98"/>
      <c r="R149" s="98"/>
      <c r="S149" s="98"/>
      <c r="T149" s="98"/>
      <c r="U149" s="98"/>
      <c r="V149" s="98"/>
      <c r="W149" s="98"/>
      <c r="X149" s="98"/>
      <c r="Y149" s="98"/>
      <c r="Z149" s="98"/>
      <c r="AA149" s="98"/>
      <c r="AB149" s="98"/>
      <c r="AC149" s="98"/>
      <c r="AD149" s="98"/>
      <c r="AE149" s="98"/>
      <c r="AF149" s="98"/>
      <c r="AG149" s="98"/>
      <c r="AH149" s="98"/>
      <c r="AI149" s="98"/>
      <c r="AJ149" s="98"/>
      <c r="AK149" s="98"/>
      <c r="AL149" s="98"/>
      <c r="AM149" s="98"/>
      <c r="AN149" s="98"/>
      <c r="AO149" s="98"/>
      <c r="AP149" s="99"/>
      <c r="AQ149" s="99"/>
      <c r="AR149" s="103"/>
      <c r="AS149" s="99"/>
      <c r="AT149" s="103"/>
      <c r="AU149" s="99"/>
      <c r="AV149" s="133"/>
      <c r="AW149" s="136">
        <f t="shared" si="65"/>
        <v>0</v>
      </c>
      <c r="AX149" s="136">
        <f t="shared" si="66"/>
        <v>0</v>
      </c>
      <c r="AY149" s="207">
        <f t="shared" si="67"/>
        <v>0</v>
      </c>
      <c r="AZ149" s="131"/>
    </row>
    <row r="150" spans="1:54" s="131" customFormat="1" ht="47.25" hidden="1" x14ac:dyDescent="0.25">
      <c r="A150" s="234">
        <v>45177</v>
      </c>
      <c r="B150" s="235"/>
      <c r="C150" s="236" t="s">
        <v>306</v>
      </c>
      <c r="D150" s="237"/>
      <c r="E150" s="238" t="s">
        <v>307</v>
      </c>
      <c r="F150" s="149"/>
      <c r="G150" s="149"/>
      <c r="H150" s="98">
        <f t="shared" si="77"/>
        <v>98009984.920000136</v>
      </c>
      <c r="I150" s="149"/>
      <c r="J150" s="149"/>
      <c r="K150" s="98">
        <f t="shared" si="76"/>
        <v>35174.5</v>
      </c>
      <c r="L150" s="147">
        <f t="shared" si="55"/>
        <v>98045159.420000136</v>
      </c>
      <c r="M150" s="147"/>
      <c r="N150" s="149"/>
      <c r="O150" s="149"/>
      <c r="P150" s="149"/>
      <c r="Q150" s="152"/>
      <c r="R150" s="152"/>
      <c r="S150" s="152"/>
      <c r="T150" s="152"/>
      <c r="U150" s="152"/>
      <c r="V150" s="152"/>
      <c r="W150" s="152"/>
      <c r="X150" s="152"/>
      <c r="Y150" s="152"/>
      <c r="Z150" s="149"/>
      <c r="AA150" s="149"/>
      <c r="AB150" s="149"/>
      <c r="AC150" s="149"/>
      <c r="AD150" s="149"/>
      <c r="AE150" s="149"/>
      <c r="AF150" s="152"/>
      <c r="AG150" s="149"/>
      <c r="AH150" s="149"/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50"/>
      <c r="AS150" s="149"/>
      <c r="AT150" s="150"/>
      <c r="AU150" s="151"/>
      <c r="AV150" s="135"/>
      <c r="AW150" s="136">
        <f t="shared" si="65"/>
        <v>0</v>
      </c>
      <c r="AX150" s="136">
        <f t="shared" si="66"/>
        <v>0</v>
      </c>
      <c r="AY150" s="207">
        <f t="shared" si="67"/>
        <v>0</v>
      </c>
      <c r="AZ150" s="155">
        <f>AY150-J150</f>
        <v>0</v>
      </c>
      <c r="BA150" s="137">
        <f t="shared" ref="BA150" si="78">AY150-AZ150</f>
        <v>0</v>
      </c>
      <c r="BB150" s="138"/>
    </row>
    <row r="151" spans="1:54" s="134" customFormat="1" ht="25.5" hidden="1" customHeight="1" x14ac:dyDescent="0.25">
      <c r="A151" s="216">
        <v>45180</v>
      </c>
      <c r="B151" s="259" t="s">
        <v>174</v>
      </c>
      <c r="C151" s="217" t="s">
        <v>183</v>
      </c>
      <c r="D151" s="239" t="s">
        <v>196</v>
      </c>
      <c r="E151" s="215" t="s">
        <v>197</v>
      </c>
      <c r="F151" s="98"/>
      <c r="G151" s="98"/>
      <c r="H151" s="98">
        <f t="shared" si="77"/>
        <v>98009984.920000136</v>
      </c>
      <c r="I151" s="149"/>
      <c r="J151" s="151"/>
      <c r="K151" s="98">
        <f t="shared" si="76"/>
        <v>35174.5</v>
      </c>
      <c r="L151" s="99">
        <f t="shared" si="55"/>
        <v>98045159.420000136</v>
      </c>
      <c r="M151" s="99"/>
      <c r="N151" s="98"/>
      <c r="O151" s="98"/>
      <c r="P151" s="98"/>
      <c r="Q151" s="98"/>
      <c r="R151" s="98"/>
      <c r="S151" s="98"/>
      <c r="T151" s="98"/>
      <c r="U151" s="98"/>
      <c r="V151" s="98"/>
      <c r="W151" s="98"/>
      <c r="X151" s="98"/>
      <c r="Y151" s="98"/>
      <c r="Z151" s="98"/>
      <c r="AA151" s="98"/>
      <c r="AB151" s="98"/>
      <c r="AC151" s="98"/>
      <c r="AD151" s="98"/>
      <c r="AE151" s="98"/>
      <c r="AF151" s="98"/>
      <c r="AG151" s="98"/>
      <c r="AH151" s="98"/>
      <c r="AI151" s="98"/>
      <c r="AJ151" s="98"/>
      <c r="AK151" s="98"/>
      <c r="AL151" s="98"/>
      <c r="AM151" s="98"/>
      <c r="AN151" s="98"/>
      <c r="AO151" s="98"/>
      <c r="AP151" s="98"/>
      <c r="AQ151" s="99"/>
      <c r="AR151" s="103"/>
      <c r="AS151" s="99"/>
      <c r="AT151" s="103"/>
      <c r="AU151" s="99"/>
      <c r="AV151" s="133"/>
      <c r="AW151" s="136">
        <f t="shared" si="65"/>
        <v>0</v>
      </c>
      <c r="AX151" s="136">
        <f t="shared" si="66"/>
        <v>0</v>
      </c>
      <c r="AY151" s="207">
        <f t="shared" si="67"/>
        <v>0</v>
      </c>
      <c r="AZ151" s="131"/>
    </row>
    <row r="152" spans="1:54" s="134" customFormat="1" ht="15" hidden="1" customHeight="1" x14ac:dyDescent="0.25">
      <c r="A152" s="216">
        <v>45181</v>
      </c>
      <c r="B152" s="259" t="s">
        <v>175</v>
      </c>
      <c r="C152" s="217">
        <v>80672045</v>
      </c>
      <c r="D152" s="239" t="s">
        <v>188</v>
      </c>
      <c r="E152" s="215" t="s">
        <v>198</v>
      </c>
      <c r="F152" s="98"/>
      <c r="G152" s="98"/>
      <c r="H152" s="98">
        <f t="shared" si="77"/>
        <v>98009984.920000136</v>
      </c>
      <c r="I152" s="151"/>
      <c r="J152" s="151"/>
      <c r="K152" s="98">
        <f t="shared" si="76"/>
        <v>35174.5</v>
      </c>
      <c r="L152" s="99">
        <f t="shared" si="55"/>
        <v>98045159.420000136</v>
      </c>
      <c r="M152" s="99"/>
      <c r="N152" s="98"/>
      <c r="O152" s="98"/>
      <c r="P152" s="98"/>
      <c r="Q152" s="98"/>
      <c r="R152" s="98"/>
      <c r="S152" s="98"/>
      <c r="T152" s="98"/>
      <c r="U152" s="98"/>
      <c r="V152" s="98"/>
      <c r="W152" s="98"/>
      <c r="X152" s="98"/>
      <c r="Y152" s="98"/>
      <c r="Z152" s="98"/>
      <c r="AA152" s="98"/>
      <c r="AB152" s="98"/>
      <c r="AC152" s="98"/>
      <c r="AD152" s="98"/>
      <c r="AE152" s="98"/>
      <c r="AF152" s="98"/>
      <c r="AG152" s="98"/>
      <c r="AH152" s="98"/>
      <c r="AI152" s="98"/>
      <c r="AJ152" s="98"/>
      <c r="AK152" s="98"/>
      <c r="AL152" s="98"/>
      <c r="AM152" s="98"/>
      <c r="AN152" s="98"/>
      <c r="AO152" s="98"/>
      <c r="AP152" s="98"/>
      <c r="AQ152" s="99"/>
      <c r="AR152" s="103"/>
      <c r="AS152" s="99"/>
      <c r="AT152" s="103"/>
      <c r="AU152" s="99"/>
      <c r="AV152" s="133"/>
      <c r="AW152" s="136">
        <f t="shared" si="65"/>
        <v>0</v>
      </c>
      <c r="AX152" s="136">
        <f t="shared" si="66"/>
        <v>0</v>
      </c>
      <c r="AY152" s="207">
        <f t="shared" si="67"/>
        <v>0</v>
      </c>
      <c r="AZ152" s="131"/>
    </row>
    <row r="153" spans="1:54" s="134" customFormat="1" ht="25.5" hidden="1" customHeight="1" x14ac:dyDescent="0.25">
      <c r="A153" s="216">
        <v>45182</v>
      </c>
      <c r="B153" s="217"/>
      <c r="C153" s="217" t="s">
        <v>155</v>
      </c>
      <c r="D153" s="213"/>
      <c r="E153" s="263" t="s">
        <v>156</v>
      </c>
      <c r="F153" s="98"/>
      <c r="G153" s="98"/>
      <c r="H153" s="98">
        <f t="shared" si="77"/>
        <v>98009984.920000136</v>
      </c>
      <c r="I153" s="220"/>
      <c r="J153" s="151"/>
      <c r="K153" s="98">
        <f t="shared" si="76"/>
        <v>35174.5</v>
      </c>
      <c r="L153" s="99">
        <f t="shared" si="55"/>
        <v>98045159.420000136</v>
      </c>
      <c r="M153" s="99"/>
      <c r="N153" s="98"/>
      <c r="O153" s="98"/>
      <c r="P153" s="98"/>
      <c r="Q153" s="98"/>
      <c r="R153" s="98"/>
      <c r="S153" s="98"/>
      <c r="T153" s="98"/>
      <c r="U153" s="98"/>
      <c r="V153" s="98"/>
      <c r="W153" s="98"/>
      <c r="X153" s="98"/>
      <c r="Y153" s="98"/>
      <c r="Z153" s="98"/>
      <c r="AA153" s="98"/>
      <c r="AB153" s="98"/>
      <c r="AC153" s="98"/>
      <c r="AD153" s="98"/>
      <c r="AE153" s="98"/>
      <c r="AF153" s="98"/>
      <c r="AG153" s="98"/>
      <c r="AH153" s="98"/>
      <c r="AI153" s="98"/>
      <c r="AJ153" s="98"/>
      <c r="AK153" s="98"/>
      <c r="AL153" s="98"/>
      <c r="AM153" s="98"/>
      <c r="AN153" s="98"/>
      <c r="AO153" s="98"/>
      <c r="AP153" s="99"/>
      <c r="AQ153" s="99"/>
      <c r="AR153" s="103"/>
      <c r="AS153" s="99"/>
      <c r="AT153" s="103"/>
      <c r="AU153" s="99"/>
      <c r="AV153" s="133"/>
      <c r="AW153" s="136">
        <f t="shared" si="65"/>
        <v>0</v>
      </c>
      <c r="AX153" s="136">
        <f t="shared" si="66"/>
        <v>0</v>
      </c>
      <c r="AY153" s="207">
        <f t="shared" si="67"/>
        <v>0</v>
      </c>
      <c r="AZ153" s="131"/>
    </row>
    <row r="154" spans="1:54" s="134" customFormat="1" ht="25.5" hidden="1" customHeight="1" x14ac:dyDescent="0.25">
      <c r="A154" s="216">
        <v>45182</v>
      </c>
      <c r="B154" s="217"/>
      <c r="C154" s="217" t="s">
        <v>157</v>
      </c>
      <c r="D154" s="213"/>
      <c r="E154" s="263" t="s">
        <v>158</v>
      </c>
      <c r="F154" s="98"/>
      <c r="G154" s="98"/>
      <c r="H154" s="98">
        <f t="shared" si="77"/>
        <v>98009984.920000136</v>
      </c>
      <c r="I154" s="220"/>
      <c r="J154" s="151"/>
      <c r="K154" s="98">
        <f t="shared" si="76"/>
        <v>35174.5</v>
      </c>
      <c r="L154" s="99">
        <f t="shared" si="55"/>
        <v>98045159.420000136</v>
      </c>
      <c r="M154" s="99"/>
      <c r="N154" s="98"/>
      <c r="O154" s="98"/>
      <c r="P154" s="98"/>
      <c r="Q154" s="98"/>
      <c r="R154" s="98"/>
      <c r="S154" s="98"/>
      <c r="T154" s="98"/>
      <c r="U154" s="98"/>
      <c r="V154" s="98"/>
      <c r="W154" s="98"/>
      <c r="X154" s="98"/>
      <c r="Y154" s="98"/>
      <c r="Z154" s="98"/>
      <c r="AA154" s="98"/>
      <c r="AB154" s="98"/>
      <c r="AC154" s="98"/>
      <c r="AD154" s="98"/>
      <c r="AE154" s="98"/>
      <c r="AF154" s="98"/>
      <c r="AG154" s="98"/>
      <c r="AH154" s="98"/>
      <c r="AI154" s="98"/>
      <c r="AJ154" s="98"/>
      <c r="AK154" s="98"/>
      <c r="AL154" s="98"/>
      <c r="AM154" s="98"/>
      <c r="AN154" s="98"/>
      <c r="AO154" s="98"/>
      <c r="AP154" s="99"/>
      <c r="AQ154" s="99"/>
      <c r="AR154" s="103"/>
      <c r="AS154" s="99"/>
      <c r="AT154" s="103"/>
      <c r="AU154" s="99"/>
      <c r="AV154" s="133"/>
      <c r="AW154" s="136">
        <f t="shared" si="65"/>
        <v>0</v>
      </c>
      <c r="AX154" s="136">
        <f t="shared" si="66"/>
        <v>0</v>
      </c>
      <c r="AY154" s="207">
        <f t="shared" si="67"/>
        <v>0</v>
      </c>
      <c r="AZ154" s="131"/>
    </row>
    <row r="155" spans="1:54" s="134" customFormat="1" ht="25.5" hidden="1" customHeight="1" x14ac:dyDescent="0.25">
      <c r="A155" s="216">
        <v>45182</v>
      </c>
      <c r="B155" s="217"/>
      <c r="C155" s="217" t="s">
        <v>159</v>
      </c>
      <c r="D155" s="213"/>
      <c r="E155" s="263" t="s">
        <v>160</v>
      </c>
      <c r="F155" s="98"/>
      <c r="G155" s="98"/>
      <c r="H155" s="98">
        <f t="shared" si="77"/>
        <v>98009984.920000136</v>
      </c>
      <c r="I155" s="220"/>
      <c r="J155" s="151"/>
      <c r="K155" s="98">
        <f t="shared" si="76"/>
        <v>35174.5</v>
      </c>
      <c r="L155" s="99">
        <f t="shared" si="55"/>
        <v>98045159.420000136</v>
      </c>
      <c r="M155" s="99"/>
      <c r="N155" s="98"/>
      <c r="O155" s="98"/>
      <c r="P155" s="98"/>
      <c r="Q155" s="98"/>
      <c r="R155" s="98"/>
      <c r="S155" s="98"/>
      <c r="T155" s="98"/>
      <c r="U155" s="98"/>
      <c r="V155" s="98"/>
      <c r="W155" s="98"/>
      <c r="X155" s="98"/>
      <c r="Y155" s="98"/>
      <c r="Z155" s="98"/>
      <c r="AA155" s="98"/>
      <c r="AB155" s="98"/>
      <c r="AC155" s="98"/>
      <c r="AD155" s="98"/>
      <c r="AE155" s="98"/>
      <c r="AF155" s="98"/>
      <c r="AG155" s="98"/>
      <c r="AH155" s="98"/>
      <c r="AI155" s="98"/>
      <c r="AJ155" s="98"/>
      <c r="AK155" s="98"/>
      <c r="AL155" s="98"/>
      <c r="AM155" s="98"/>
      <c r="AN155" s="98"/>
      <c r="AO155" s="98"/>
      <c r="AP155" s="99"/>
      <c r="AQ155" s="99"/>
      <c r="AR155" s="103"/>
      <c r="AS155" s="99"/>
      <c r="AT155" s="103"/>
      <c r="AU155" s="99"/>
      <c r="AV155" s="133"/>
      <c r="AW155" s="136">
        <f t="shared" si="65"/>
        <v>0</v>
      </c>
      <c r="AX155" s="136">
        <f t="shared" si="66"/>
        <v>0</v>
      </c>
      <c r="AY155" s="207">
        <f t="shared" si="67"/>
        <v>0</v>
      </c>
      <c r="AZ155" s="131"/>
    </row>
    <row r="156" spans="1:54" s="134" customFormat="1" ht="25.5" hidden="1" customHeight="1" x14ac:dyDescent="0.25">
      <c r="A156" s="216">
        <v>45184</v>
      </c>
      <c r="B156" s="256" t="s">
        <v>176</v>
      </c>
      <c r="C156" s="217">
        <v>80672046</v>
      </c>
      <c r="D156" s="239" t="s">
        <v>63</v>
      </c>
      <c r="E156" s="215" t="s">
        <v>199</v>
      </c>
      <c r="F156" s="98"/>
      <c r="G156" s="98"/>
      <c r="H156" s="98">
        <f t="shared" si="77"/>
        <v>98009984.920000136</v>
      </c>
      <c r="I156" s="151"/>
      <c r="J156" s="151"/>
      <c r="K156" s="98">
        <f t="shared" si="76"/>
        <v>35174.5</v>
      </c>
      <c r="L156" s="99">
        <f t="shared" si="55"/>
        <v>98045159.420000136</v>
      </c>
      <c r="M156" s="99"/>
      <c r="N156" s="98"/>
      <c r="O156" s="98"/>
      <c r="P156" s="98"/>
      <c r="Q156" s="98"/>
      <c r="R156" s="98"/>
      <c r="S156" s="98"/>
      <c r="T156" s="98"/>
      <c r="U156" s="98"/>
      <c r="V156" s="98"/>
      <c r="W156" s="98"/>
      <c r="X156" s="98"/>
      <c r="Y156" s="98"/>
      <c r="Z156" s="98"/>
      <c r="AA156" s="98"/>
      <c r="AB156" s="98"/>
      <c r="AC156" s="98"/>
      <c r="AD156" s="98"/>
      <c r="AE156" s="98"/>
      <c r="AF156" s="98"/>
      <c r="AG156" s="98"/>
      <c r="AH156" s="98"/>
      <c r="AI156" s="98"/>
      <c r="AJ156" s="98"/>
      <c r="AK156" s="98"/>
      <c r="AL156" s="98"/>
      <c r="AM156" s="98"/>
      <c r="AN156" s="98"/>
      <c r="AO156" s="98"/>
      <c r="AP156" s="98"/>
      <c r="AQ156" s="99"/>
      <c r="AR156" s="103"/>
      <c r="AS156" s="99"/>
      <c r="AT156" s="103"/>
      <c r="AU156" s="99"/>
      <c r="AV156" s="133"/>
      <c r="AW156" s="136">
        <f t="shared" si="65"/>
        <v>0</v>
      </c>
      <c r="AX156" s="136">
        <f t="shared" si="66"/>
        <v>0</v>
      </c>
      <c r="AY156" s="207">
        <f t="shared" si="67"/>
        <v>0</v>
      </c>
      <c r="AZ156" s="131"/>
    </row>
    <row r="157" spans="1:54" s="131" customFormat="1" ht="47.25" hidden="1" x14ac:dyDescent="0.25">
      <c r="A157" s="234">
        <v>45187</v>
      </c>
      <c r="B157" s="235"/>
      <c r="C157" s="236" t="s">
        <v>308</v>
      </c>
      <c r="D157" s="237"/>
      <c r="E157" s="238" t="s">
        <v>309</v>
      </c>
      <c r="F157" s="149"/>
      <c r="G157" s="149"/>
      <c r="H157" s="98">
        <f t="shared" si="77"/>
        <v>98009984.920000136</v>
      </c>
      <c r="I157" s="149"/>
      <c r="J157" s="149"/>
      <c r="K157" s="98">
        <f t="shared" si="76"/>
        <v>35174.5</v>
      </c>
      <c r="L157" s="147">
        <f t="shared" si="55"/>
        <v>98045159.420000136</v>
      </c>
      <c r="M157" s="147"/>
      <c r="N157" s="149"/>
      <c r="O157" s="149"/>
      <c r="P157" s="149"/>
      <c r="Q157" s="152"/>
      <c r="R157" s="152"/>
      <c r="S157" s="152"/>
      <c r="T157" s="152"/>
      <c r="U157" s="152"/>
      <c r="V157" s="152"/>
      <c r="W157" s="152"/>
      <c r="X157" s="152"/>
      <c r="Y157" s="152"/>
      <c r="Z157" s="149"/>
      <c r="AA157" s="149"/>
      <c r="AB157" s="149"/>
      <c r="AC157" s="149"/>
      <c r="AD157" s="149"/>
      <c r="AE157" s="149"/>
      <c r="AF157" s="152"/>
      <c r="AG157" s="149"/>
      <c r="AH157" s="149"/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50"/>
      <c r="AS157" s="149"/>
      <c r="AT157" s="150"/>
      <c r="AU157" s="151"/>
      <c r="AV157" s="135"/>
      <c r="AW157" s="136">
        <f t="shared" si="65"/>
        <v>0</v>
      </c>
      <c r="AX157" s="136">
        <f t="shared" si="66"/>
        <v>0</v>
      </c>
      <c r="AY157" s="207">
        <f t="shared" si="67"/>
        <v>0</v>
      </c>
      <c r="AZ157" s="155">
        <f>AY157-J157</f>
        <v>0</v>
      </c>
      <c r="BA157" s="137">
        <f t="shared" ref="BA157:BA159" si="79">AY157-AZ157</f>
        <v>0</v>
      </c>
      <c r="BB157" s="138"/>
    </row>
    <row r="158" spans="1:54" s="134" customFormat="1" ht="38.25" hidden="1" customHeight="1" x14ac:dyDescent="0.25">
      <c r="A158" s="216">
        <v>45191</v>
      </c>
      <c r="B158" s="259" t="s">
        <v>177</v>
      </c>
      <c r="C158" s="264">
        <v>69722303</v>
      </c>
      <c r="D158" s="239" t="s">
        <v>63</v>
      </c>
      <c r="E158" s="215" t="s">
        <v>200</v>
      </c>
      <c r="F158" s="98"/>
      <c r="G158" s="98"/>
      <c r="H158" s="98">
        <f t="shared" si="77"/>
        <v>98009984.920000136</v>
      </c>
      <c r="I158" s="151"/>
      <c r="J158" s="149"/>
      <c r="K158" s="98">
        <f t="shared" si="76"/>
        <v>35174.5</v>
      </c>
      <c r="L158" s="99">
        <f t="shared" si="55"/>
        <v>98045159.420000136</v>
      </c>
      <c r="M158" s="99"/>
      <c r="N158" s="98"/>
      <c r="O158" s="98"/>
      <c r="P158" s="98"/>
      <c r="Q158" s="98"/>
      <c r="R158" s="98"/>
      <c r="S158" s="98"/>
      <c r="T158" s="98"/>
      <c r="U158" s="98"/>
      <c r="V158" s="98"/>
      <c r="W158" s="98"/>
      <c r="X158" s="98"/>
      <c r="Y158" s="98"/>
      <c r="Z158" s="98"/>
      <c r="AA158" s="98"/>
      <c r="AB158" s="98"/>
      <c r="AC158" s="98"/>
      <c r="AD158" s="98"/>
      <c r="AE158" s="98"/>
      <c r="AF158" s="98"/>
      <c r="AG158" s="98"/>
      <c r="AH158" s="98"/>
      <c r="AI158" s="98"/>
      <c r="AJ158" s="98"/>
      <c r="AK158" s="98"/>
      <c r="AL158" s="98"/>
      <c r="AM158" s="98"/>
      <c r="AN158" s="98"/>
      <c r="AO158" s="98"/>
      <c r="AP158" s="98"/>
      <c r="AQ158" s="99"/>
      <c r="AR158" s="103"/>
      <c r="AS158" s="99"/>
      <c r="AT158" s="103"/>
      <c r="AU158" s="99"/>
      <c r="AV158" s="133"/>
      <c r="AW158" s="136">
        <f t="shared" si="65"/>
        <v>0</v>
      </c>
      <c r="AX158" s="136">
        <f t="shared" si="66"/>
        <v>0</v>
      </c>
      <c r="AY158" s="207">
        <f t="shared" si="67"/>
        <v>0</v>
      </c>
      <c r="AZ158" s="155">
        <f>AY158-J158</f>
        <v>0</v>
      </c>
      <c r="BA158" s="137">
        <f t="shared" si="79"/>
        <v>0</v>
      </c>
    </row>
    <row r="159" spans="1:54" s="134" customFormat="1" ht="15" hidden="1" customHeight="1" x14ac:dyDescent="0.25">
      <c r="A159" s="216">
        <v>45191</v>
      </c>
      <c r="B159" s="259" t="s">
        <v>178</v>
      </c>
      <c r="C159" s="217">
        <v>80672047</v>
      </c>
      <c r="D159" s="239" t="s">
        <v>201</v>
      </c>
      <c r="E159" s="215" t="s">
        <v>202</v>
      </c>
      <c r="F159" s="98"/>
      <c r="G159" s="98"/>
      <c r="H159" s="98">
        <f t="shared" si="77"/>
        <v>98009984.920000136</v>
      </c>
      <c r="I159" s="151"/>
      <c r="J159" s="151"/>
      <c r="K159" s="98">
        <f t="shared" si="76"/>
        <v>35174.5</v>
      </c>
      <c r="L159" s="99">
        <f t="shared" si="55"/>
        <v>98045159.420000136</v>
      </c>
      <c r="M159" s="99"/>
      <c r="N159" s="98"/>
      <c r="O159" s="98"/>
      <c r="P159" s="98"/>
      <c r="Q159" s="98"/>
      <c r="R159" s="98"/>
      <c r="S159" s="98"/>
      <c r="T159" s="98"/>
      <c r="U159" s="98"/>
      <c r="V159" s="98"/>
      <c r="W159" s="98"/>
      <c r="X159" s="98"/>
      <c r="Y159" s="98"/>
      <c r="Z159" s="98"/>
      <c r="AA159" s="98"/>
      <c r="AB159" s="98"/>
      <c r="AC159" s="98"/>
      <c r="AD159" s="98"/>
      <c r="AE159" s="98"/>
      <c r="AF159" s="98"/>
      <c r="AG159" s="98"/>
      <c r="AH159" s="98"/>
      <c r="AI159" s="98"/>
      <c r="AJ159" s="98"/>
      <c r="AK159" s="98"/>
      <c r="AL159" s="98"/>
      <c r="AM159" s="98"/>
      <c r="AN159" s="98"/>
      <c r="AO159" s="98"/>
      <c r="AP159" s="98"/>
      <c r="AQ159" s="99"/>
      <c r="AR159" s="103"/>
      <c r="AS159" s="99"/>
      <c r="AT159" s="103"/>
      <c r="AU159" s="99"/>
      <c r="AV159" s="133"/>
      <c r="AW159" s="136">
        <f t="shared" si="65"/>
        <v>0</v>
      </c>
      <c r="AX159" s="136">
        <f t="shared" si="66"/>
        <v>0</v>
      </c>
      <c r="AY159" s="207">
        <f t="shared" si="67"/>
        <v>0</v>
      </c>
      <c r="AZ159" s="155">
        <f>AY159-J159</f>
        <v>0</v>
      </c>
      <c r="BA159" s="137">
        <f t="shared" si="79"/>
        <v>0</v>
      </c>
    </row>
    <row r="160" spans="1:54" s="134" customFormat="1" ht="25.5" hidden="1" customHeight="1" x14ac:dyDescent="0.25">
      <c r="A160" s="216">
        <v>45194</v>
      </c>
      <c r="B160" s="259" t="s">
        <v>179</v>
      </c>
      <c r="C160" s="217">
        <v>80672048</v>
      </c>
      <c r="D160" s="239" t="s">
        <v>188</v>
      </c>
      <c r="E160" s="215" t="s">
        <v>203</v>
      </c>
      <c r="F160" s="98"/>
      <c r="G160" s="98"/>
      <c r="H160" s="98">
        <f t="shared" si="77"/>
        <v>98009984.920000136</v>
      </c>
      <c r="I160" s="151"/>
      <c r="J160" s="151"/>
      <c r="K160" s="98">
        <f t="shared" si="76"/>
        <v>35174.5</v>
      </c>
      <c r="L160" s="99">
        <f t="shared" si="55"/>
        <v>98045159.420000136</v>
      </c>
      <c r="M160" s="99"/>
      <c r="N160" s="98"/>
      <c r="O160" s="98"/>
      <c r="P160" s="98"/>
      <c r="Q160" s="98"/>
      <c r="R160" s="98"/>
      <c r="S160" s="98"/>
      <c r="T160" s="98"/>
      <c r="U160" s="98"/>
      <c r="V160" s="98"/>
      <c r="W160" s="98"/>
      <c r="X160" s="98"/>
      <c r="Y160" s="98"/>
      <c r="Z160" s="98"/>
      <c r="AA160" s="98"/>
      <c r="AB160" s="98"/>
      <c r="AC160" s="98"/>
      <c r="AD160" s="98"/>
      <c r="AE160" s="98"/>
      <c r="AF160" s="98"/>
      <c r="AG160" s="98"/>
      <c r="AH160" s="98"/>
      <c r="AI160" s="98"/>
      <c r="AJ160" s="98"/>
      <c r="AK160" s="98"/>
      <c r="AL160" s="98"/>
      <c r="AM160" s="98"/>
      <c r="AN160" s="98"/>
      <c r="AO160" s="98"/>
      <c r="AP160" s="98"/>
      <c r="AQ160" s="99"/>
      <c r="AR160" s="103"/>
      <c r="AS160" s="99"/>
      <c r="AT160" s="103"/>
      <c r="AU160" s="99"/>
      <c r="AV160" s="133"/>
      <c r="AW160" s="136">
        <f t="shared" si="65"/>
        <v>0</v>
      </c>
      <c r="AX160" s="136">
        <f t="shared" si="66"/>
        <v>0</v>
      </c>
      <c r="AY160" s="207">
        <f t="shared" si="67"/>
        <v>0</v>
      </c>
      <c r="AZ160" s="131"/>
    </row>
    <row r="161" spans="1:54" s="134" customFormat="1" ht="25.5" hidden="1" customHeight="1" x14ac:dyDescent="0.25">
      <c r="A161" s="216">
        <v>45194</v>
      </c>
      <c r="B161" s="259" t="s">
        <v>180</v>
      </c>
      <c r="C161" s="217">
        <v>80672049</v>
      </c>
      <c r="D161" s="239" t="s">
        <v>188</v>
      </c>
      <c r="E161" s="215" t="s">
        <v>204</v>
      </c>
      <c r="F161" s="98"/>
      <c r="G161" s="98"/>
      <c r="H161" s="98">
        <f t="shared" si="77"/>
        <v>98009984.920000136</v>
      </c>
      <c r="I161" s="151"/>
      <c r="J161" s="151"/>
      <c r="K161" s="98">
        <f t="shared" si="76"/>
        <v>35174.5</v>
      </c>
      <c r="L161" s="99">
        <f t="shared" si="55"/>
        <v>98045159.420000136</v>
      </c>
      <c r="M161" s="99"/>
      <c r="N161" s="98"/>
      <c r="O161" s="98"/>
      <c r="P161" s="98"/>
      <c r="Q161" s="98"/>
      <c r="R161" s="98"/>
      <c r="S161" s="98"/>
      <c r="T161" s="98"/>
      <c r="U161" s="98"/>
      <c r="V161" s="98"/>
      <c r="W161" s="98"/>
      <c r="X161" s="98"/>
      <c r="Y161" s="98"/>
      <c r="Z161" s="98"/>
      <c r="AA161" s="98"/>
      <c r="AB161" s="98"/>
      <c r="AC161" s="98"/>
      <c r="AD161" s="98"/>
      <c r="AE161" s="98"/>
      <c r="AF161" s="98"/>
      <c r="AG161" s="98"/>
      <c r="AH161" s="98"/>
      <c r="AI161" s="98"/>
      <c r="AJ161" s="98"/>
      <c r="AK161" s="98"/>
      <c r="AL161" s="98"/>
      <c r="AM161" s="98"/>
      <c r="AN161" s="98"/>
      <c r="AO161" s="98"/>
      <c r="AP161" s="98"/>
      <c r="AQ161" s="99"/>
      <c r="AR161" s="103"/>
      <c r="AS161" s="99"/>
      <c r="AT161" s="103"/>
      <c r="AU161" s="99"/>
      <c r="AV161" s="133"/>
      <c r="AW161" s="136">
        <f t="shared" si="65"/>
        <v>0</v>
      </c>
      <c r="AX161" s="136">
        <f t="shared" si="66"/>
        <v>0</v>
      </c>
      <c r="AY161" s="207">
        <f t="shared" si="67"/>
        <v>0</v>
      </c>
      <c r="AZ161" s="131"/>
    </row>
    <row r="162" spans="1:54" s="134" customFormat="1" ht="25.5" hidden="1" customHeight="1" x14ac:dyDescent="0.25">
      <c r="A162" s="216">
        <v>45194</v>
      </c>
      <c r="B162" s="256" t="s">
        <v>181</v>
      </c>
      <c r="C162" s="217">
        <v>80672050</v>
      </c>
      <c r="D162" s="239" t="s">
        <v>193</v>
      </c>
      <c r="E162" s="215" t="s">
        <v>205</v>
      </c>
      <c r="F162" s="98"/>
      <c r="G162" s="98"/>
      <c r="H162" s="98">
        <f t="shared" si="77"/>
        <v>98009984.920000136</v>
      </c>
      <c r="I162" s="151"/>
      <c r="J162" s="151"/>
      <c r="K162" s="98">
        <f t="shared" si="76"/>
        <v>35174.5</v>
      </c>
      <c r="L162" s="99">
        <f t="shared" si="55"/>
        <v>98045159.420000136</v>
      </c>
      <c r="M162" s="99"/>
      <c r="N162" s="98"/>
      <c r="O162" s="98"/>
      <c r="P162" s="98"/>
      <c r="Q162" s="98"/>
      <c r="R162" s="98"/>
      <c r="S162" s="98"/>
      <c r="T162" s="98"/>
      <c r="U162" s="98"/>
      <c r="V162" s="98"/>
      <c r="W162" s="98"/>
      <c r="X162" s="98"/>
      <c r="Y162" s="98"/>
      <c r="Z162" s="98"/>
      <c r="AA162" s="98"/>
      <c r="AB162" s="98"/>
      <c r="AC162" s="98"/>
      <c r="AD162" s="98"/>
      <c r="AE162" s="98"/>
      <c r="AF162" s="98"/>
      <c r="AG162" s="98"/>
      <c r="AH162" s="98"/>
      <c r="AI162" s="98"/>
      <c r="AJ162" s="98"/>
      <c r="AK162" s="98"/>
      <c r="AL162" s="98"/>
      <c r="AM162" s="98"/>
      <c r="AN162" s="98"/>
      <c r="AO162" s="98"/>
      <c r="AP162" s="98"/>
      <c r="AQ162" s="99"/>
      <c r="AR162" s="103"/>
      <c r="AS162" s="99"/>
      <c r="AT162" s="103"/>
      <c r="AU162" s="99"/>
      <c r="AV162" s="133"/>
      <c r="AW162" s="136">
        <f t="shared" si="65"/>
        <v>0</v>
      </c>
      <c r="AX162" s="136">
        <f t="shared" si="66"/>
        <v>0</v>
      </c>
      <c r="AY162" s="207">
        <f t="shared" si="67"/>
        <v>0</v>
      </c>
      <c r="AZ162" s="131"/>
    </row>
    <row r="163" spans="1:54" s="131" customFormat="1" ht="78.75" hidden="1" x14ac:dyDescent="0.25">
      <c r="A163" s="234">
        <v>45198</v>
      </c>
      <c r="B163" s="235"/>
      <c r="C163" s="236" t="s">
        <v>310</v>
      </c>
      <c r="D163" s="237"/>
      <c r="E163" s="238" t="s">
        <v>311</v>
      </c>
      <c r="F163" s="149"/>
      <c r="G163" s="149"/>
      <c r="H163" s="98">
        <f t="shared" si="77"/>
        <v>98009984.920000136</v>
      </c>
      <c r="I163" s="149"/>
      <c r="J163" s="149"/>
      <c r="K163" s="98">
        <f t="shared" si="76"/>
        <v>35174.5</v>
      </c>
      <c r="L163" s="147">
        <f t="shared" si="55"/>
        <v>98045159.420000136</v>
      </c>
      <c r="M163" s="147"/>
      <c r="N163" s="149"/>
      <c r="O163" s="149"/>
      <c r="P163" s="149"/>
      <c r="Q163" s="152"/>
      <c r="R163" s="152"/>
      <c r="S163" s="152"/>
      <c r="T163" s="152"/>
      <c r="U163" s="152"/>
      <c r="V163" s="152"/>
      <c r="W163" s="152"/>
      <c r="X163" s="152"/>
      <c r="Y163" s="152"/>
      <c r="Z163" s="149"/>
      <c r="AA163" s="149"/>
      <c r="AB163" s="149"/>
      <c r="AC163" s="149"/>
      <c r="AD163" s="149"/>
      <c r="AE163" s="149"/>
      <c r="AF163" s="152"/>
      <c r="AG163" s="149"/>
      <c r="AH163" s="149"/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50"/>
      <c r="AS163" s="149"/>
      <c r="AT163" s="150"/>
      <c r="AU163" s="151"/>
      <c r="AV163" s="135"/>
      <c r="AW163" s="136">
        <f t="shared" si="65"/>
        <v>0</v>
      </c>
      <c r="AX163" s="136">
        <f t="shared" si="66"/>
        <v>0</v>
      </c>
      <c r="AY163" s="207">
        <f t="shared" si="67"/>
        <v>0</v>
      </c>
      <c r="AZ163" s="155">
        <f>AY163-J163</f>
        <v>0</v>
      </c>
      <c r="BA163" s="137">
        <f t="shared" ref="BA163" si="80">AY163-AZ163</f>
        <v>0</v>
      </c>
      <c r="BB163" s="138"/>
    </row>
    <row r="164" spans="1:54" s="134" customFormat="1" ht="25.5" hidden="1" customHeight="1" x14ac:dyDescent="0.25">
      <c r="A164" s="216">
        <v>45199</v>
      </c>
      <c r="B164" s="217"/>
      <c r="C164" s="217" t="s">
        <v>161</v>
      </c>
      <c r="D164" s="213"/>
      <c r="E164" s="257" t="s">
        <v>162</v>
      </c>
      <c r="F164" s="98"/>
      <c r="G164" s="98"/>
      <c r="H164" s="98">
        <f t="shared" si="77"/>
        <v>98009984.920000136</v>
      </c>
      <c r="I164" s="220"/>
      <c r="J164" s="151"/>
      <c r="K164" s="98">
        <f t="shared" si="76"/>
        <v>35174.5</v>
      </c>
      <c r="L164" s="99">
        <f t="shared" si="55"/>
        <v>98045159.420000136</v>
      </c>
      <c r="M164" s="99"/>
      <c r="N164" s="98"/>
      <c r="O164" s="98"/>
      <c r="P164" s="98"/>
      <c r="Q164" s="98"/>
      <c r="R164" s="98"/>
      <c r="S164" s="98"/>
      <c r="T164" s="98"/>
      <c r="U164" s="98"/>
      <c r="V164" s="98"/>
      <c r="W164" s="98"/>
      <c r="X164" s="98"/>
      <c r="Y164" s="98"/>
      <c r="Z164" s="98"/>
      <c r="AA164" s="98"/>
      <c r="AB164" s="98"/>
      <c r="AC164" s="98"/>
      <c r="AD164" s="98"/>
      <c r="AE164" s="98"/>
      <c r="AF164" s="98"/>
      <c r="AG164" s="98"/>
      <c r="AH164" s="98"/>
      <c r="AI164" s="98"/>
      <c r="AJ164" s="98"/>
      <c r="AK164" s="98"/>
      <c r="AL164" s="98"/>
      <c r="AM164" s="98"/>
      <c r="AN164" s="98"/>
      <c r="AO164" s="98"/>
      <c r="AP164" s="99"/>
      <c r="AQ164" s="99"/>
      <c r="AR164" s="103"/>
      <c r="AS164" s="99"/>
      <c r="AT164" s="103"/>
      <c r="AU164" s="99"/>
      <c r="AV164" s="133"/>
      <c r="AW164" s="136">
        <f t="shared" si="65"/>
        <v>0</v>
      </c>
      <c r="AX164" s="136">
        <f t="shared" si="66"/>
        <v>0</v>
      </c>
      <c r="AY164" s="207">
        <f t="shared" si="67"/>
        <v>0</v>
      </c>
      <c r="AZ164" s="131"/>
    </row>
    <row r="165" spans="1:54" s="134" customFormat="1" ht="25.5" hidden="1" customHeight="1" x14ac:dyDescent="0.25">
      <c r="A165" s="216">
        <v>45199</v>
      </c>
      <c r="B165" s="217"/>
      <c r="C165" s="217" t="s">
        <v>163</v>
      </c>
      <c r="D165" s="213"/>
      <c r="E165" s="257" t="s">
        <v>164</v>
      </c>
      <c r="F165" s="98"/>
      <c r="G165" s="98"/>
      <c r="H165" s="98">
        <f t="shared" si="77"/>
        <v>98009984.920000136</v>
      </c>
      <c r="I165" s="220"/>
      <c r="J165" s="151"/>
      <c r="K165" s="98">
        <f t="shared" si="76"/>
        <v>35174.5</v>
      </c>
      <c r="L165" s="99">
        <f t="shared" si="55"/>
        <v>98045159.420000136</v>
      </c>
      <c r="M165" s="99"/>
      <c r="N165" s="98"/>
      <c r="O165" s="98"/>
      <c r="P165" s="98"/>
      <c r="Q165" s="98"/>
      <c r="R165" s="98"/>
      <c r="S165" s="98"/>
      <c r="T165" s="98"/>
      <c r="U165" s="98"/>
      <c r="V165" s="98"/>
      <c r="W165" s="98"/>
      <c r="X165" s="98"/>
      <c r="Y165" s="98"/>
      <c r="Z165" s="98"/>
      <c r="AA165" s="98"/>
      <c r="AB165" s="98"/>
      <c r="AC165" s="98"/>
      <c r="AD165" s="98"/>
      <c r="AE165" s="98"/>
      <c r="AF165" s="98"/>
      <c r="AG165" s="98"/>
      <c r="AH165" s="98"/>
      <c r="AI165" s="98"/>
      <c r="AJ165" s="98"/>
      <c r="AK165" s="98"/>
      <c r="AL165" s="98"/>
      <c r="AM165" s="98"/>
      <c r="AN165" s="98"/>
      <c r="AO165" s="98"/>
      <c r="AP165" s="99"/>
      <c r="AQ165" s="99"/>
      <c r="AR165" s="103"/>
      <c r="AS165" s="99"/>
      <c r="AT165" s="103"/>
      <c r="AU165" s="99"/>
      <c r="AV165" s="133"/>
      <c r="AW165" s="136">
        <f t="shared" si="65"/>
        <v>0</v>
      </c>
      <c r="AX165" s="136">
        <f t="shared" si="66"/>
        <v>0</v>
      </c>
      <c r="AY165" s="207">
        <f t="shared" si="67"/>
        <v>0</v>
      </c>
      <c r="AZ165" s="131"/>
    </row>
    <row r="166" spans="1:54" s="134" customFormat="1" ht="15" hidden="1" customHeight="1" x14ac:dyDescent="0.25">
      <c r="A166" s="212"/>
      <c r="B166" s="217"/>
      <c r="C166" s="213"/>
      <c r="D166" s="239"/>
      <c r="E166" s="215"/>
      <c r="F166" s="98"/>
      <c r="G166" s="98"/>
      <c r="H166" s="98">
        <f t="shared" si="77"/>
        <v>98009984.920000136</v>
      </c>
      <c r="I166" s="151"/>
      <c r="J166" s="151"/>
      <c r="K166" s="98">
        <f t="shared" si="76"/>
        <v>35174.5</v>
      </c>
      <c r="L166" s="99">
        <f t="shared" ref="L166:L235" si="81">H166+K166</f>
        <v>98045159.420000136</v>
      </c>
      <c r="M166" s="99"/>
      <c r="N166" s="98"/>
      <c r="O166" s="98"/>
      <c r="P166" s="98"/>
      <c r="Q166" s="98"/>
      <c r="R166" s="98"/>
      <c r="S166" s="98"/>
      <c r="T166" s="98"/>
      <c r="U166" s="98"/>
      <c r="V166" s="98"/>
      <c r="W166" s="98"/>
      <c r="X166" s="98"/>
      <c r="Y166" s="98"/>
      <c r="Z166" s="98"/>
      <c r="AA166" s="98"/>
      <c r="AB166" s="98"/>
      <c r="AC166" s="98"/>
      <c r="AD166" s="98"/>
      <c r="AE166" s="98"/>
      <c r="AF166" s="98"/>
      <c r="AG166" s="98"/>
      <c r="AH166" s="98"/>
      <c r="AI166" s="98"/>
      <c r="AJ166" s="98"/>
      <c r="AK166" s="99"/>
      <c r="AL166" s="99"/>
      <c r="AM166" s="99"/>
      <c r="AN166" s="99"/>
      <c r="AO166" s="99"/>
      <c r="AP166" s="99"/>
      <c r="AQ166" s="99"/>
      <c r="AR166" s="103"/>
      <c r="AS166" s="99"/>
      <c r="AT166" s="103"/>
      <c r="AU166" s="99"/>
      <c r="AV166" s="133"/>
      <c r="AW166" s="136">
        <f t="shared" si="65"/>
        <v>0</v>
      </c>
      <c r="AX166" s="136">
        <f t="shared" si="66"/>
        <v>0</v>
      </c>
      <c r="AY166" s="207">
        <f t="shared" si="67"/>
        <v>0</v>
      </c>
      <c r="AZ166" s="131"/>
    </row>
    <row r="167" spans="1:54" s="131" customFormat="1" ht="15.75" hidden="1" customHeight="1" thickBot="1" x14ac:dyDescent="0.3">
      <c r="A167" s="221"/>
      <c r="B167" s="222"/>
      <c r="C167" s="222"/>
      <c r="D167" s="223"/>
      <c r="E167" s="255" t="s">
        <v>206</v>
      </c>
      <c r="F167" s="94">
        <f>SUM(F138:F166)</f>
        <v>0</v>
      </c>
      <c r="G167" s="94">
        <f>SUM(G138:G166)</f>
        <v>0</v>
      </c>
      <c r="H167" s="94">
        <f>H166</f>
        <v>98009984.920000136</v>
      </c>
      <c r="I167" s="94">
        <f>SUM(I138:I166)</f>
        <v>0</v>
      </c>
      <c r="J167" s="94">
        <f>SUM(J138:J166)</f>
        <v>0</v>
      </c>
      <c r="K167" s="94">
        <f>K166</f>
        <v>35174.5</v>
      </c>
      <c r="L167" s="94">
        <f t="shared" si="81"/>
        <v>98045159.420000136</v>
      </c>
      <c r="M167" s="94"/>
      <c r="N167" s="94">
        <f t="shared" ref="N167:AU167" si="82">SUM(N138:N166)</f>
        <v>0</v>
      </c>
      <c r="O167" s="94">
        <f t="shared" si="82"/>
        <v>0</v>
      </c>
      <c r="P167" s="94">
        <f t="shared" si="82"/>
        <v>0</v>
      </c>
      <c r="Q167" s="94">
        <f t="shared" si="82"/>
        <v>0</v>
      </c>
      <c r="R167" s="94">
        <f t="shared" si="82"/>
        <v>0</v>
      </c>
      <c r="S167" s="94">
        <f t="shared" si="82"/>
        <v>0</v>
      </c>
      <c r="T167" s="94">
        <f t="shared" si="82"/>
        <v>0</v>
      </c>
      <c r="U167" s="94">
        <f t="shared" si="82"/>
        <v>0</v>
      </c>
      <c r="V167" s="94">
        <f t="shared" si="82"/>
        <v>0</v>
      </c>
      <c r="W167" s="94">
        <f t="shared" si="82"/>
        <v>0</v>
      </c>
      <c r="X167" s="94">
        <f t="shared" si="82"/>
        <v>0</v>
      </c>
      <c r="Y167" s="94">
        <f t="shared" si="82"/>
        <v>0</v>
      </c>
      <c r="Z167" s="94">
        <f t="shared" si="82"/>
        <v>0</v>
      </c>
      <c r="AA167" s="94">
        <f t="shared" si="82"/>
        <v>0</v>
      </c>
      <c r="AB167" s="94">
        <f t="shared" si="82"/>
        <v>0</v>
      </c>
      <c r="AC167" s="94">
        <f t="shared" si="82"/>
        <v>0</v>
      </c>
      <c r="AD167" s="94">
        <f t="shared" si="82"/>
        <v>0</v>
      </c>
      <c r="AE167" s="94">
        <f t="shared" si="82"/>
        <v>0</v>
      </c>
      <c r="AF167" s="94">
        <f t="shared" si="82"/>
        <v>0</v>
      </c>
      <c r="AG167" s="94">
        <f t="shared" si="82"/>
        <v>0</v>
      </c>
      <c r="AH167" s="94">
        <f t="shared" si="82"/>
        <v>0</v>
      </c>
      <c r="AI167" s="94">
        <f t="shared" si="82"/>
        <v>0</v>
      </c>
      <c r="AJ167" s="94">
        <f t="shared" si="82"/>
        <v>0</v>
      </c>
      <c r="AK167" s="94">
        <f t="shared" si="82"/>
        <v>0</v>
      </c>
      <c r="AL167" s="94">
        <f t="shared" si="82"/>
        <v>0</v>
      </c>
      <c r="AM167" s="94">
        <f t="shared" si="82"/>
        <v>0</v>
      </c>
      <c r="AN167" s="94">
        <f t="shared" si="82"/>
        <v>0</v>
      </c>
      <c r="AO167" s="94">
        <f t="shared" si="82"/>
        <v>0</v>
      </c>
      <c r="AP167" s="94">
        <f t="shared" si="82"/>
        <v>0</v>
      </c>
      <c r="AQ167" s="94">
        <f t="shared" si="82"/>
        <v>0</v>
      </c>
      <c r="AR167" s="94">
        <f t="shared" si="82"/>
        <v>0</v>
      </c>
      <c r="AS167" s="94">
        <f t="shared" si="82"/>
        <v>0</v>
      </c>
      <c r="AT167" s="94">
        <f t="shared" si="82"/>
        <v>0</v>
      </c>
      <c r="AU167" s="94">
        <f t="shared" si="82"/>
        <v>0</v>
      </c>
      <c r="AV167" s="135"/>
      <c r="AW167" s="136">
        <f t="shared" si="65"/>
        <v>0</v>
      </c>
      <c r="AX167" s="136">
        <f t="shared" si="66"/>
        <v>0</v>
      </c>
      <c r="AY167" s="207">
        <f t="shared" si="67"/>
        <v>0</v>
      </c>
    </row>
    <row r="168" spans="1:54" s="134" customFormat="1" ht="15" hidden="1" customHeight="1" x14ac:dyDescent="0.25">
      <c r="A168" s="212"/>
      <c r="B168" s="213"/>
      <c r="C168" s="213"/>
      <c r="D168" s="214"/>
      <c r="E168" s="215"/>
      <c r="F168" s="98"/>
      <c r="G168" s="98"/>
      <c r="H168" s="98"/>
      <c r="I168" s="98"/>
      <c r="J168" s="98"/>
      <c r="K168" s="98"/>
      <c r="L168" s="99">
        <f t="shared" si="81"/>
        <v>0</v>
      </c>
      <c r="M168" s="99"/>
      <c r="N168" s="98"/>
      <c r="O168" s="98"/>
      <c r="P168" s="98"/>
      <c r="Q168" s="98"/>
      <c r="R168" s="98"/>
      <c r="S168" s="98"/>
      <c r="T168" s="98"/>
      <c r="U168" s="98"/>
      <c r="V168" s="98"/>
      <c r="W168" s="98"/>
      <c r="X168" s="98"/>
      <c r="Y168" s="98"/>
      <c r="Z168" s="98"/>
      <c r="AA168" s="98"/>
      <c r="AB168" s="98"/>
      <c r="AC168" s="98"/>
      <c r="AD168" s="98"/>
      <c r="AE168" s="98"/>
      <c r="AF168" s="98"/>
      <c r="AG168" s="98"/>
      <c r="AH168" s="98"/>
      <c r="AI168" s="98"/>
      <c r="AJ168" s="98"/>
      <c r="AK168" s="98"/>
      <c r="AL168" s="98"/>
      <c r="AM168" s="98"/>
      <c r="AN168" s="98"/>
      <c r="AO168" s="98"/>
      <c r="AP168" s="98"/>
      <c r="AQ168" s="98"/>
      <c r="AR168" s="98"/>
      <c r="AS168" s="98"/>
      <c r="AT168" s="98"/>
      <c r="AU168" s="98"/>
      <c r="AV168" s="133"/>
      <c r="AW168" s="136">
        <f t="shared" si="65"/>
        <v>0</v>
      </c>
      <c r="AX168" s="136">
        <f t="shared" si="66"/>
        <v>0</v>
      </c>
      <c r="AY168" s="207">
        <f t="shared" si="67"/>
        <v>0</v>
      </c>
      <c r="AZ168" s="131"/>
    </row>
    <row r="169" spans="1:54" s="131" customFormat="1" ht="19.5" hidden="1" customHeight="1" thickBot="1" x14ac:dyDescent="0.3">
      <c r="A169" s="243"/>
      <c r="B169" s="244"/>
      <c r="C169" s="244"/>
      <c r="D169" s="245"/>
      <c r="E169" s="265" t="s">
        <v>149</v>
      </c>
      <c r="F169" s="104">
        <f>+F122+F136+F167</f>
        <v>0</v>
      </c>
      <c r="G169" s="104">
        <f>+G122+G136+G167</f>
        <v>0</v>
      </c>
      <c r="H169" s="104">
        <f>H167</f>
        <v>98009984.920000136</v>
      </c>
      <c r="I169" s="104">
        <f>+I122+I136+I167</f>
        <v>0</v>
      </c>
      <c r="J169" s="104">
        <f>+J122+J136+J167</f>
        <v>0</v>
      </c>
      <c r="K169" s="104">
        <f>K167</f>
        <v>35174.5</v>
      </c>
      <c r="L169" s="104">
        <f t="shared" si="81"/>
        <v>98045159.420000136</v>
      </c>
      <c r="M169" s="104"/>
      <c r="N169" s="104">
        <f t="shared" ref="N169:AP169" si="83">+N122+N136+N167</f>
        <v>0</v>
      </c>
      <c r="O169" s="104">
        <f t="shared" si="83"/>
        <v>0</v>
      </c>
      <c r="P169" s="104">
        <f t="shared" si="83"/>
        <v>0</v>
      </c>
      <c r="Q169" s="104">
        <f t="shared" si="83"/>
        <v>0</v>
      </c>
      <c r="R169" s="104">
        <f t="shared" si="83"/>
        <v>0</v>
      </c>
      <c r="S169" s="104">
        <f t="shared" si="83"/>
        <v>0</v>
      </c>
      <c r="T169" s="104">
        <f t="shared" si="83"/>
        <v>0</v>
      </c>
      <c r="U169" s="104">
        <f t="shared" si="83"/>
        <v>0</v>
      </c>
      <c r="V169" s="104">
        <f t="shared" si="83"/>
        <v>0</v>
      </c>
      <c r="W169" s="104">
        <f t="shared" si="83"/>
        <v>0</v>
      </c>
      <c r="X169" s="104">
        <f t="shared" si="83"/>
        <v>0</v>
      </c>
      <c r="Y169" s="104">
        <f t="shared" si="83"/>
        <v>0</v>
      </c>
      <c r="Z169" s="104">
        <f t="shared" si="83"/>
        <v>0</v>
      </c>
      <c r="AA169" s="104">
        <f t="shared" si="83"/>
        <v>0</v>
      </c>
      <c r="AB169" s="104">
        <f t="shared" si="83"/>
        <v>0</v>
      </c>
      <c r="AC169" s="104">
        <f t="shared" si="83"/>
        <v>0</v>
      </c>
      <c r="AD169" s="104">
        <f t="shared" si="83"/>
        <v>0</v>
      </c>
      <c r="AE169" s="104">
        <f t="shared" si="83"/>
        <v>0</v>
      </c>
      <c r="AF169" s="104">
        <f t="shared" si="83"/>
        <v>0</v>
      </c>
      <c r="AG169" s="104">
        <f t="shared" si="83"/>
        <v>0</v>
      </c>
      <c r="AH169" s="104">
        <f t="shared" si="83"/>
        <v>0</v>
      </c>
      <c r="AI169" s="104">
        <f t="shared" si="83"/>
        <v>0</v>
      </c>
      <c r="AJ169" s="104">
        <f t="shared" si="83"/>
        <v>0</v>
      </c>
      <c r="AK169" s="104">
        <f t="shared" si="83"/>
        <v>0</v>
      </c>
      <c r="AL169" s="104">
        <f t="shared" si="83"/>
        <v>0</v>
      </c>
      <c r="AM169" s="104">
        <f t="shared" si="83"/>
        <v>0</v>
      </c>
      <c r="AN169" s="104">
        <f t="shared" si="83"/>
        <v>0</v>
      </c>
      <c r="AO169" s="104">
        <f t="shared" si="83"/>
        <v>0</v>
      </c>
      <c r="AP169" s="104">
        <f t="shared" si="83"/>
        <v>0</v>
      </c>
      <c r="AQ169" s="104">
        <f>AQ136+AQ167+AQ111</f>
        <v>0</v>
      </c>
      <c r="AR169" s="104">
        <f>AR136+AR167+AR111</f>
        <v>0</v>
      </c>
      <c r="AS169" s="104">
        <f>AS136+AS167+AS111</f>
        <v>0</v>
      </c>
      <c r="AT169" s="104">
        <f>AT136+AT167+AT111</f>
        <v>0</v>
      </c>
      <c r="AU169" s="104">
        <f>+AU122+AU136+AU167+AU111</f>
        <v>0</v>
      </c>
      <c r="AV169" s="135"/>
      <c r="AW169" s="136">
        <f t="shared" si="65"/>
        <v>0</v>
      </c>
      <c r="AX169" s="136">
        <f t="shared" si="66"/>
        <v>0</v>
      </c>
      <c r="AY169" s="207">
        <f t="shared" si="67"/>
        <v>0</v>
      </c>
    </row>
    <row r="170" spans="1:54" s="131" customFormat="1" ht="16.5" hidden="1" thickTop="1" x14ac:dyDescent="0.25">
      <c r="A170" s="266"/>
      <c r="B170" s="249"/>
      <c r="C170" s="249"/>
      <c r="D170" s="267"/>
      <c r="E170" s="268"/>
      <c r="F170" s="139"/>
      <c r="G170" s="139"/>
      <c r="H170" s="139"/>
      <c r="I170" s="139"/>
      <c r="J170" s="139"/>
      <c r="K170" s="139"/>
      <c r="L170" s="139">
        <f t="shared" si="81"/>
        <v>0</v>
      </c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  <c r="AC170" s="139"/>
      <c r="AD170" s="139"/>
      <c r="AE170" s="139"/>
      <c r="AF170" s="139"/>
      <c r="AG170" s="139"/>
      <c r="AH170" s="139"/>
      <c r="AI170" s="139"/>
      <c r="AJ170" s="139"/>
      <c r="AK170" s="139"/>
      <c r="AL170" s="139"/>
      <c r="AM170" s="139"/>
      <c r="AN170" s="139"/>
      <c r="AO170" s="139"/>
      <c r="AP170" s="139"/>
      <c r="AQ170" s="139"/>
      <c r="AR170" s="139"/>
      <c r="AS170" s="139"/>
      <c r="AT170" s="139"/>
      <c r="AU170" s="139"/>
      <c r="AV170" s="135"/>
      <c r="AW170" s="136">
        <f t="shared" si="65"/>
        <v>0</v>
      </c>
      <c r="AX170" s="136">
        <f t="shared" si="66"/>
        <v>0</v>
      </c>
      <c r="AY170" s="207">
        <f t="shared" si="67"/>
        <v>0</v>
      </c>
    </row>
    <row r="171" spans="1:54" s="132" customFormat="1" ht="15.75" hidden="1" x14ac:dyDescent="0.25">
      <c r="A171" s="250">
        <v>45200</v>
      </c>
      <c r="B171" s="269"/>
      <c r="C171" s="269"/>
      <c r="D171" s="270"/>
      <c r="E171" s="253" t="s">
        <v>8</v>
      </c>
      <c r="F171" s="159">
        <f>F169+F111</f>
        <v>2904639.9800000004</v>
      </c>
      <c r="G171" s="159">
        <f>G169+G111</f>
        <v>11052124.979999997</v>
      </c>
      <c r="H171" s="159">
        <f>H169</f>
        <v>98009984.920000136</v>
      </c>
      <c r="I171" s="159">
        <f>I169+I111</f>
        <v>516.39</v>
      </c>
      <c r="J171" s="159">
        <f>J169+J111</f>
        <v>0</v>
      </c>
      <c r="K171" s="159">
        <f>K169</f>
        <v>35174.5</v>
      </c>
      <c r="L171" s="159">
        <f t="shared" si="81"/>
        <v>98045159.420000136</v>
      </c>
      <c r="M171" s="159"/>
      <c r="N171" s="159">
        <f t="shared" ref="N171:AP171" si="84">N169+N111</f>
        <v>2207380</v>
      </c>
      <c r="O171" s="159">
        <f t="shared" si="84"/>
        <v>0</v>
      </c>
      <c r="P171" s="159">
        <f t="shared" si="84"/>
        <v>2550</v>
      </c>
      <c r="Q171" s="159">
        <f t="shared" si="84"/>
        <v>2890350</v>
      </c>
      <c r="R171" s="159">
        <f t="shared" si="84"/>
        <v>194944.01</v>
      </c>
      <c r="S171" s="159">
        <f t="shared" si="84"/>
        <v>0</v>
      </c>
      <c r="T171" s="159">
        <f t="shared" si="84"/>
        <v>0</v>
      </c>
      <c r="U171" s="159">
        <f t="shared" si="84"/>
        <v>154600</v>
      </c>
      <c r="V171" s="159">
        <f t="shared" si="84"/>
        <v>0</v>
      </c>
      <c r="W171" s="159">
        <f t="shared" si="84"/>
        <v>1135000</v>
      </c>
      <c r="X171" s="159">
        <f t="shared" si="84"/>
        <v>0</v>
      </c>
      <c r="Y171" s="159">
        <f t="shared" si="84"/>
        <v>2061075</v>
      </c>
      <c r="Z171" s="159">
        <f t="shared" si="84"/>
        <v>0</v>
      </c>
      <c r="AA171" s="159">
        <f t="shared" si="84"/>
        <v>0</v>
      </c>
      <c r="AB171" s="159">
        <f t="shared" si="84"/>
        <v>0</v>
      </c>
      <c r="AC171" s="159">
        <f t="shared" si="84"/>
        <v>0</v>
      </c>
      <c r="AD171" s="159">
        <f t="shared" si="84"/>
        <v>223000</v>
      </c>
      <c r="AE171" s="159">
        <f t="shared" si="84"/>
        <v>0</v>
      </c>
      <c r="AF171" s="159">
        <f t="shared" si="84"/>
        <v>0</v>
      </c>
      <c r="AG171" s="159">
        <f t="shared" si="84"/>
        <v>1742529.15</v>
      </c>
      <c r="AH171" s="159">
        <f t="shared" si="84"/>
        <v>36319.73000000001</v>
      </c>
      <c r="AI171" s="159">
        <f t="shared" si="84"/>
        <v>0</v>
      </c>
      <c r="AJ171" s="159">
        <f t="shared" si="84"/>
        <v>-2.8571428993018344E-3</v>
      </c>
      <c r="AK171" s="159">
        <f t="shared" si="84"/>
        <v>6562.5</v>
      </c>
      <c r="AL171" s="159">
        <f t="shared" si="84"/>
        <v>8039.9999999999927</v>
      </c>
      <c r="AM171" s="159">
        <f t="shared" si="84"/>
        <v>0</v>
      </c>
      <c r="AN171" s="159">
        <f t="shared" si="84"/>
        <v>1790.0014285714242</v>
      </c>
      <c r="AO171" s="159">
        <f t="shared" si="84"/>
        <v>2625</v>
      </c>
      <c r="AP171" s="159">
        <f t="shared" si="84"/>
        <v>1779.9999999999927</v>
      </c>
      <c r="AQ171" s="159">
        <f t="shared" ref="AQ171:AU171" si="85">AQ169</f>
        <v>0</v>
      </c>
      <c r="AR171" s="159">
        <f t="shared" si="85"/>
        <v>0</v>
      </c>
      <c r="AS171" s="159">
        <f t="shared" si="85"/>
        <v>0</v>
      </c>
      <c r="AT171" s="159">
        <f t="shared" si="85"/>
        <v>0</v>
      </c>
      <c r="AU171" s="159">
        <f t="shared" si="85"/>
        <v>0</v>
      </c>
      <c r="AV171" s="130"/>
      <c r="AW171" s="136">
        <f t="shared" si="65"/>
        <v>11109242.208571425</v>
      </c>
      <c r="AX171" s="136">
        <f t="shared" si="66"/>
        <v>10611428.16</v>
      </c>
      <c r="AY171" s="207">
        <f t="shared" si="67"/>
        <v>497814.04857142456</v>
      </c>
      <c r="AZ171" s="136">
        <f t="shared" ref="AZ171:AZ202" si="86">AY171-J171</f>
        <v>497814.04857142456</v>
      </c>
      <c r="BA171" s="137">
        <f>AY171-AZ171</f>
        <v>0</v>
      </c>
    </row>
    <row r="172" spans="1:54" s="134" customFormat="1" ht="31.5" hidden="1" x14ac:dyDescent="0.25">
      <c r="A172" s="247">
        <v>45202</v>
      </c>
      <c r="B172" s="242" t="s">
        <v>208</v>
      </c>
      <c r="C172" s="242" t="s">
        <v>222</v>
      </c>
      <c r="D172" s="271" t="s">
        <v>188</v>
      </c>
      <c r="E172" s="215" t="s">
        <v>216</v>
      </c>
      <c r="F172" s="95"/>
      <c r="G172" s="95"/>
      <c r="H172" s="95">
        <f>H171+F172-G172</f>
        <v>98009984.920000136</v>
      </c>
      <c r="I172" s="95"/>
      <c r="J172" s="95"/>
      <c r="K172" s="95">
        <f>K171+I172-J172</f>
        <v>35174.5</v>
      </c>
      <c r="L172" s="96">
        <f>H172+K172</f>
        <v>98045159.420000136</v>
      </c>
      <c r="M172" s="96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  <c r="AC172" s="95"/>
      <c r="AD172" s="95"/>
      <c r="AE172" s="95"/>
      <c r="AF172" s="95"/>
      <c r="AG172" s="95"/>
      <c r="AH172" s="95"/>
      <c r="AI172" s="95"/>
      <c r="AJ172" s="95"/>
      <c r="AK172" s="95"/>
      <c r="AL172" s="95"/>
      <c r="AM172" s="95"/>
      <c r="AN172" s="95"/>
      <c r="AO172" s="95"/>
      <c r="AP172" s="95"/>
      <c r="AQ172" s="96"/>
      <c r="AR172" s="97"/>
      <c r="AS172" s="96"/>
      <c r="AT172" s="97"/>
      <c r="AU172" s="96"/>
      <c r="AV172" s="133"/>
      <c r="AW172" s="136">
        <f t="shared" si="65"/>
        <v>0</v>
      </c>
      <c r="AX172" s="136">
        <f t="shared" si="66"/>
        <v>0</v>
      </c>
      <c r="AY172" s="207">
        <f t="shared" si="67"/>
        <v>0</v>
      </c>
      <c r="AZ172" s="136">
        <f t="shared" si="86"/>
        <v>0</v>
      </c>
      <c r="BA172" s="137">
        <f t="shared" ref="BA172:BA235" si="87">AY172-AZ172</f>
        <v>0</v>
      </c>
    </row>
    <row r="173" spans="1:54" s="134" customFormat="1" ht="31.5" hidden="1" x14ac:dyDescent="0.25">
      <c r="A173" s="212">
        <v>45203</v>
      </c>
      <c r="B173" s="242" t="s">
        <v>209</v>
      </c>
      <c r="C173" s="242" t="s">
        <v>223</v>
      </c>
      <c r="D173" s="242" t="s">
        <v>63</v>
      </c>
      <c r="E173" s="272" t="s">
        <v>217</v>
      </c>
      <c r="F173" s="98"/>
      <c r="G173" s="98"/>
      <c r="H173" s="95">
        <f>H172+F173-G173</f>
        <v>98009984.920000136</v>
      </c>
      <c r="I173" s="95"/>
      <c r="J173" s="95"/>
      <c r="K173" s="95">
        <f>K172+I173-J173</f>
        <v>35174.5</v>
      </c>
      <c r="L173" s="96">
        <f t="shared" ref="L173:L187" si="88">H173+K173</f>
        <v>98045159.420000136</v>
      </c>
      <c r="M173" s="96"/>
      <c r="N173" s="98"/>
      <c r="O173" s="98"/>
      <c r="P173" s="98"/>
      <c r="Q173" s="98"/>
      <c r="R173" s="98"/>
      <c r="S173" s="98"/>
      <c r="T173" s="98"/>
      <c r="U173" s="98"/>
      <c r="V173" s="98"/>
      <c r="W173" s="98"/>
      <c r="X173" s="98"/>
      <c r="Y173" s="98"/>
      <c r="Z173" s="98"/>
      <c r="AA173" s="98"/>
      <c r="AB173" s="98"/>
      <c r="AC173" s="98"/>
      <c r="AD173" s="98"/>
      <c r="AE173" s="98"/>
      <c r="AF173" s="98"/>
      <c r="AG173" s="98"/>
      <c r="AH173" s="98"/>
      <c r="AI173" s="98"/>
      <c r="AJ173" s="98"/>
      <c r="AK173" s="98"/>
      <c r="AL173" s="98"/>
      <c r="AM173" s="98"/>
      <c r="AN173" s="98"/>
      <c r="AO173" s="98"/>
      <c r="AP173" s="98"/>
      <c r="AQ173" s="99"/>
      <c r="AR173" s="103"/>
      <c r="AS173" s="99"/>
      <c r="AT173" s="103"/>
      <c r="AU173" s="99"/>
      <c r="AV173" s="133"/>
      <c r="AW173" s="136">
        <f t="shared" si="65"/>
        <v>0</v>
      </c>
      <c r="AX173" s="136">
        <f t="shared" si="66"/>
        <v>0</v>
      </c>
      <c r="AY173" s="207">
        <f t="shared" si="67"/>
        <v>0</v>
      </c>
      <c r="AZ173" s="136">
        <f t="shared" si="86"/>
        <v>0</v>
      </c>
      <c r="BA173" s="137">
        <f t="shared" si="87"/>
        <v>0</v>
      </c>
      <c r="BB173" s="138">
        <v>0</v>
      </c>
    </row>
    <row r="174" spans="1:54" s="134" customFormat="1" ht="15.75" hidden="1" x14ac:dyDescent="0.25">
      <c r="A174" s="212">
        <v>45204</v>
      </c>
      <c r="B174" s="242"/>
      <c r="C174" s="242" t="s">
        <v>228</v>
      </c>
      <c r="D174" s="242"/>
      <c r="E174" s="239" t="s">
        <v>80</v>
      </c>
      <c r="F174" s="98"/>
      <c r="G174" s="98"/>
      <c r="H174" s="95">
        <f t="shared" ref="H174:H187" si="89">H173+F174-G174</f>
        <v>98009984.920000136</v>
      </c>
      <c r="I174" s="98"/>
      <c r="J174" s="95"/>
      <c r="K174" s="95">
        <f t="shared" ref="K174:K187" si="90">K173+I174-J174</f>
        <v>35174.5</v>
      </c>
      <c r="L174" s="96">
        <f>H174+K174</f>
        <v>98045159.420000136</v>
      </c>
      <c r="M174" s="96"/>
      <c r="N174" s="98"/>
      <c r="O174" s="98"/>
      <c r="P174" s="98"/>
      <c r="Q174" s="98"/>
      <c r="R174" s="98"/>
      <c r="S174" s="98"/>
      <c r="T174" s="98"/>
      <c r="U174" s="98"/>
      <c r="V174" s="98"/>
      <c r="W174" s="98"/>
      <c r="X174" s="98"/>
      <c r="Y174" s="98"/>
      <c r="Z174" s="98"/>
      <c r="AA174" s="98"/>
      <c r="AB174" s="98"/>
      <c r="AC174" s="98"/>
      <c r="AD174" s="98"/>
      <c r="AE174" s="98"/>
      <c r="AF174" s="98"/>
      <c r="AG174" s="98"/>
      <c r="AH174" s="98"/>
      <c r="AI174" s="98"/>
      <c r="AJ174" s="98"/>
      <c r="AK174" s="146"/>
      <c r="AL174" s="146"/>
      <c r="AM174" s="146"/>
      <c r="AN174" s="146"/>
      <c r="AO174" s="146"/>
      <c r="AP174" s="99"/>
      <c r="AQ174" s="99"/>
      <c r="AR174" s="103"/>
      <c r="AS174" s="99"/>
      <c r="AT174" s="103"/>
      <c r="AU174" s="99"/>
      <c r="AV174" s="133"/>
      <c r="AW174" s="136">
        <f t="shared" si="65"/>
        <v>0</v>
      </c>
      <c r="AX174" s="136">
        <f t="shared" si="66"/>
        <v>0</v>
      </c>
      <c r="AY174" s="207">
        <f t="shared" si="67"/>
        <v>0</v>
      </c>
      <c r="AZ174" s="136">
        <f t="shared" si="86"/>
        <v>0</v>
      </c>
      <c r="BA174" s="137">
        <f>AY174-AZ174</f>
        <v>0</v>
      </c>
      <c r="BB174" s="138">
        <v>0</v>
      </c>
    </row>
    <row r="175" spans="1:54" s="134" customFormat="1" ht="31.5" hidden="1" x14ac:dyDescent="0.25">
      <c r="A175" s="212">
        <v>45208</v>
      </c>
      <c r="B175" s="242" t="s">
        <v>210</v>
      </c>
      <c r="C175" s="242" t="s">
        <v>224</v>
      </c>
      <c r="D175" s="242" t="s">
        <v>63</v>
      </c>
      <c r="E175" s="239" t="s">
        <v>218</v>
      </c>
      <c r="F175" s="98"/>
      <c r="G175" s="98"/>
      <c r="H175" s="95">
        <f t="shared" si="89"/>
        <v>98009984.920000136</v>
      </c>
      <c r="I175" s="95"/>
      <c r="J175" s="95"/>
      <c r="K175" s="95">
        <f t="shared" si="90"/>
        <v>35174.5</v>
      </c>
      <c r="L175" s="96">
        <f t="shared" si="88"/>
        <v>98045159.420000136</v>
      </c>
      <c r="M175" s="96"/>
      <c r="N175" s="98"/>
      <c r="O175" s="98"/>
      <c r="P175" s="98"/>
      <c r="Q175" s="98"/>
      <c r="R175" s="98"/>
      <c r="S175" s="98"/>
      <c r="T175" s="98"/>
      <c r="U175" s="98"/>
      <c r="V175" s="98"/>
      <c r="W175" s="98"/>
      <c r="X175" s="98"/>
      <c r="Y175" s="98"/>
      <c r="Z175" s="98"/>
      <c r="AA175" s="98"/>
      <c r="AB175" s="98"/>
      <c r="AC175" s="98"/>
      <c r="AD175" s="98"/>
      <c r="AE175" s="98"/>
      <c r="AF175" s="98"/>
      <c r="AG175" s="98"/>
      <c r="AH175" s="98"/>
      <c r="AI175" s="98"/>
      <c r="AJ175" s="98"/>
      <c r="AK175" s="99"/>
      <c r="AL175" s="99"/>
      <c r="AM175" s="99"/>
      <c r="AN175" s="99"/>
      <c r="AO175" s="99"/>
      <c r="AP175" s="99"/>
      <c r="AQ175" s="99"/>
      <c r="AR175" s="103"/>
      <c r="AS175" s="99"/>
      <c r="AT175" s="103"/>
      <c r="AU175" s="99"/>
      <c r="AV175" s="133"/>
      <c r="AW175" s="136">
        <f t="shared" si="65"/>
        <v>0</v>
      </c>
      <c r="AX175" s="136">
        <f t="shared" si="66"/>
        <v>0</v>
      </c>
      <c r="AY175" s="207">
        <f t="shared" si="67"/>
        <v>0</v>
      </c>
      <c r="AZ175" s="136">
        <f t="shared" si="86"/>
        <v>0</v>
      </c>
      <c r="BA175" s="137">
        <f t="shared" si="87"/>
        <v>0</v>
      </c>
      <c r="BB175" s="138">
        <v>0</v>
      </c>
    </row>
    <row r="176" spans="1:54" s="134" customFormat="1" ht="15.75" hidden="1" x14ac:dyDescent="0.25">
      <c r="A176" s="212">
        <v>45208</v>
      </c>
      <c r="B176" s="242"/>
      <c r="C176" s="242" t="s">
        <v>229</v>
      </c>
      <c r="D176" s="242"/>
      <c r="E176" s="239" t="s">
        <v>80</v>
      </c>
      <c r="F176" s="98"/>
      <c r="G176" s="98"/>
      <c r="H176" s="95">
        <f t="shared" si="89"/>
        <v>98009984.920000136</v>
      </c>
      <c r="I176" s="98"/>
      <c r="J176" s="95"/>
      <c r="K176" s="95">
        <f t="shared" si="90"/>
        <v>35174.5</v>
      </c>
      <c r="L176" s="96">
        <f>H176+K176</f>
        <v>98045159.420000136</v>
      </c>
      <c r="M176" s="96"/>
      <c r="N176" s="98"/>
      <c r="O176" s="98"/>
      <c r="P176" s="98"/>
      <c r="Q176" s="98"/>
      <c r="R176" s="98"/>
      <c r="S176" s="98"/>
      <c r="T176" s="98"/>
      <c r="U176" s="98"/>
      <c r="V176" s="98"/>
      <c r="W176" s="98"/>
      <c r="X176" s="98"/>
      <c r="Y176" s="98"/>
      <c r="Z176" s="98"/>
      <c r="AA176" s="98"/>
      <c r="AB176" s="98"/>
      <c r="AC176" s="98"/>
      <c r="AD176" s="98"/>
      <c r="AE176" s="98"/>
      <c r="AF176" s="98"/>
      <c r="AG176" s="98"/>
      <c r="AH176" s="98"/>
      <c r="AI176" s="98"/>
      <c r="AJ176" s="98"/>
      <c r="AK176" s="146"/>
      <c r="AL176" s="146"/>
      <c r="AM176" s="146"/>
      <c r="AN176" s="146"/>
      <c r="AO176" s="146"/>
      <c r="AP176" s="99"/>
      <c r="AQ176" s="99"/>
      <c r="AR176" s="103"/>
      <c r="AS176" s="99"/>
      <c r="AT176" s="103"/>
      <c r="AU176" s="99"/>
      <c r="AV176" s="133"/>
      <c r="AW176" s="136">
        <f t="shared" si="65"/>
        <v>0</v>
      </c>
      <c r="AX176" s="136">
        <f t="shared" si="66"/>
        <v>0</v>
      </c>
      <c r="AY176" s="207">
        <f t="shared" si="67"/>
        <v>0</v>
      </c>
      <c r="AZ176" s="136">
        <f t="shared" si="86"/>
        <v>0</v>
      </c>
      <c r="BA176" s="137">
        <f>AY176-AZ176</f>
        <v>0</v>
      </c>
      <c r="BB176" s="138">
        <v>0</v>
      </c>
    </row>
    <row r="177" spans="1:54" s="131" customFormat="1" ht="47.25" hidden="1" x14ac:dyDescent="0.25">
      <c r="A177" s="234">
        <v>45208</v>
      </c>
      <c r="B177" s="235"/>
      <c r="C177" s="209" t="s">
        <v>314</v>
      </c>
      <c r="D177" s="273"/>
      <c r="E177" s="211" t="s">
        <v>312</v>
      </c>
      <c r="F177" s="146"/>
      <c r="G177" s="146"/>
      <c r="H177" s="95">
        <f t="shared" si="89"/>
        <v>98009984.920000136</v>
      </c>
      <c r="I177" s="149"/>
      <c r="J177" s="149"/>
      <c r="K177" s="95">
        <f t="shared" si="90"/>
        <v>35174.5</v>
      </c>
      <c r="L177" s="147">
        <f t="shared" ref="L177:L178" si="91">H177+K177</f>
        <v>98045159.420000136</v>
      </c>
      <c r="M177" s="147"/>
      <c r="N177" s="149"/>
      <c r="O177" s="149"/>
      <c r="P177" s="149"/>
      <c r="Q177" s="152"/>
      <c r="R177" s="152"/>
      <c r="S177" s="152"/>
      <c r="T177" s="152"/>
      <c r="U177" s="152"/>
      <c r="V177" s="152"/>
      <c r="W177" s="152"/>
      <c r="X177" s="152"/>
      <c r="Y177" s="152"/>
      <c r="Z177" s="149"/>
      <c r="AA177" s="149"/>
      <c r="AB177" s="149"/>
      <c r="AC177" s="149"/>
      <c r="AD177" s="149"/>
      <c r="AE177" s="149"/>
      <c r="AF177" s="152"/>
      <c r="AG177" s="149"/>
      <c r="AH177" s="149"/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50"/>
      <c r="AS177" s="149"/>
      <c r="AT177" s="150"/>
      <c r="AU177" s="151"/>
      <c r="AV177" s="135"/>
      <c r="AW177" s="136">
        <f t="shared" ref="AW177:AW236" si="92">G177+J177+SUM(AH177:AU177)</f>
        <v>0</v>
      </c>
      <c r="AX177" s="136">
        <f t="shared" ref="AX177:AX236" si="93">SUM(N177:AG177)</f>
        <v>0</v>
      </c>
      <c r="AY177" s="207">
        <f t="shared" ref="AY177:AY236" si="94">AW177-AX177</f>
        <v>0</v>
      </c>
      <c r="AZ177" s="155">
        <f t="shared" si="86"/>
        <v>0</v>
      </c>
      <c r="BA177" s="137">
        <f t="shared" ref="BA177:BA178" si="95">AY177-AZ177</f>
        <v>0</v>
      </c>
      <c r="BB177" s="138"/>
    </row>
    <row r="178" spans="1:54" s="131" customFormat="1" ht="31.5" hidden="1" x14ac:dyDescent="0.25">
      <c r="A178" s="234">
        <v>45209</v>
      </c>
      <c r="B178" s="235"/>
      <c r="C178" s="209" t="s">
        <v>315</v>
      </c>
      <c r="D178" s="273"/>
      <c r="E178" s="211" t="s">
        <v>313</v>
      </c>
      <c r="F178" s="146"/>
      <c r="G178" s="146"/>
      <c r="H178" s="95">
        <f t="shared" si="89"/>
        <v>98009984.920000136</v>
      </c>
      <c r="I178" s="146"/>
      <c r="J178" s="146"/>
      <c r="K178" s="95">
        <f t="shared" si="90"/>
        <v>35174.5</v>
      </c>
      <c r="L178" s="99">
        <f t="shared" si="91"/>
        <v>98045159.420000136</v>
      </c>
      <c r="M178" s="99"/>
      <c r="N178" s="146"/>
      <c r="O178" s="146"/>
      <c r="P178" s="149"/>
      <c r="Q178" s="152"/>
      <c r="R178" s="152"/>
      <c r="S178" s="152"/>
      <c r="T178" s="152"/>
      <c r="U178" s="152"/>
      <c r="V178" s="152"/>
      <c r="W178" s="152"/>
      <c r="X178" s="152"/>
      <c r="Y178" s="152"/>
      <c r="Z178" s="149"/>
      <c r="AA178" s="149"/>
      <c r="AB178" s="149"/>
      <c r="AC178" s="149"/>
      <c r="AD178" s="149"/>
      <c r="AE178" s="149"/>
      <c r="AF178" s="152"/>
      <c r="AG178" s="149"/>
      <c r="AH178" s="149"/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50"/>
      <c r="AS178" s="149"/>
      <c r="AT178" s="150"/>
      <c r="AU178" s="151"/>
      <c r="AV178" s="135"/>
      <c r="AW178" s="136">
        <f t="shared" si="92"/>
        <v>0</v>
      </c>
      <c r="AX178" s="136">
        <f t="shared" si="93"/>
        <v>0</v>
      </c>
      <c r="AY178" s="207">
        <f t="shared" si="94"/>
        <v>0</v>
      </c>
      <c r="AZ178" s="155">
        <f t="shared" si="86"/>
        <v>0</v>
      </c>
      <c r="BA178" s="137">
        <f t="shared" si="95"/>
        <v>0</v>
      </c>
      <c r="BB178" s="138"/>
    </row>
    <row r="179" spans="1:54" s="134" customFormat="1" ht="31.5" hidden="1" x14ac:dyDescent="0.25">
      <c r="A179" s="212">
        <v>45209</v>
      </c>
      <c r="B179" s="242" t="s">
        <v>211</v>
      </c>
      <c r="C179" s="242" t="s">
        <v>215</v>
      </c>
      <c r="D179" s="242" t="s">
        <v>51</v>
      </c>
      <c r="E179" s="271" t="s">
        <v>219</v>
      </c>
      <c r="F179" s="95"/>
      <c r="G179" s="95"/>
      <c r="H179" s="95">
        <f t="shared" si="89"/>
        <v>98009984.920000136</v>
      </c>
      <c r="I179" s="95"/>
      <c r="J179" s="95"/>
      <c r="K179" s="95">
        <f t="shared" si="90"/>
        <v>35174.5</v>
      </c>
      <c r="L179" s="96">
        <f t="shared" si="88"/>
        <v>98045159.420000136</v>
      </c>
      <c r="M179" s="96"/>
      <c r="N179" s="95"/>
      <c r="O179" s="95"/>
      <c r="P179" s="98"/>
      <c r="Q179" s="98"/>
      <c r="R179" s="98"/>
      <c r="S179" s="98"/>
      <c r="T179" s="98"/>
      <c r="U179" s="98"/>
      <c r="V179" s="98"/>
      <c r="W179" s="98"/>
      <c r="X179" s="98"/>
      <c r="Y179" s="98"/>
      <c r="Z179" s="98"/>
      <c r="AA179" s="98"/>
      <c r="AB179" s="98"/>
      <c r="AC179" s="98"/>
      <c r="AD179" s="98"/>
      <c r="AE179" s="98"/>
      <c r="AF179" s="98"/>
      <c r="AG179" s="98"/>
      <c r="AH179" s="98"/>
      <c r="AI179" s="98"/>
      <c r="AJ179" s="98"/>
      <c r="AK179" s="99"/>
      <c r="AL179" s="99"/>
      <c r="AM179" s="99"/>
      <c r="AN179" s="99"/>
      <c r="AO179" s="99"/>
      <c r="AP179" s="99"/>
      <c r="AQ179" s="99"/>
      <c r="AR179" s="103"/>
      <c r="AS179" s="99"/>
      <c r="AT179" s="103"/>
      <c r="AU179" s="99"/>
      <c r="AV179" s="133"/>
      <c r="AW179" s="136">
        <f t="shared" si="92"/>
        <v>0</v>
      </c>
      <c r="AX179" s="136">
        <f t="shared" si="93"/>
        <v>0</v>
      </c>
      <c r="AY179" s="207">
        <f t="shared" si="94"/>
        <v>0</v>
      </c>
      <c r="AZ179" s="136">
        <f t="shared" si="86"/>
        <v>0</v>
      </c>
      <c r="BA179" s="137">
        <f t="shared" si="87"/>
        <v>0</v>
      </c>
      <c r="BB179" s="138">
        <v>0</v>
      </c>
    </row>
    <row r="180" spans="1:54" s="134" customFormat="1" ht="31.5" hidden="1" x14ac:dyDescent="0.25">
      <c r="A180" s="212">
        <v>45211</v>
      </c>
      <c r="B180" s="242"/>
      <c r="C180" s="242" t="s">
        <v>230</v>
      </c>
      <c r="D180" s="242"/>
      <c r="E180" s="239" t="s">
        <v>156</v>
      </c>
      <c r="F180" s="98"/>
      <c r="G180" s="98"/>
      <c r="H180" s="95">
        <f t="shared" si="89"/>
        <v>98009984.920000136</v>
      </c>
      <c r="I180" s="95"/>
      <c r="J180" s="95"/>
      <c r="K180" s="95">
        <f t="shared" si="90"/>
        <v>35174.5</v>
      </c>
      <c r="L180" s="96">
        <f>H180+K180</f>
        <v>98045159.420000136</v>
      </c>
      <c r="M180" s="96"/>
      <c r="N180" s="98"/>
      <c r="O180" s="98"/>
      <c r="P180" s="98"/>
      <c r="Q180" s="98"/>
      <c r="R180" s="98"/>
      <c r="S180" s="98"/>
      <c r="T180" s="98"/>
      <c r="U180" s="98"/>
      <c r="V180" s="98"/>
      <c r="W180" s="98"/>
      <c r="X180" s="98"/>
      <c r="Y180" s="98"/>
      <c r="Z180" s="98"/>
      <c r="AA180" s="98"/>
      <c r="AB180" s="98"/>
      <c r="AC180" s="98"/>
      <c r="AD180" s="98"/>
      <c r="AE180" s="98"/>
      <c r="AF180" s="98"/>
      <c r="AG180" s="98"/>
      <c r="AH180" s="98"/>
      <c r="AI180" s="98"/>
      <c r="AJ180" s="98"/>
      <c r="AK180" s="146"/>
      <c r="AL180" s="146"/>
      <c r="AM180" s="146"/>
      <c r="AN180" s="146"/>
      <c r="AO180" s="146"/>
      <c r="AP180" s="99"/>
      <c r="AQ180" s="99"/>
      <c r="AR180" s="103"/>
      <c r="AS180" s="99"/>
      <c r="AT180" s="103"/>
      <c r="AU180" s="99"/>
      <c r="AV180" s="133"/>
      <c r="AW180" s="136">
        <f t="shared" si="92"/>
        <v>0</v>
      </c>
      <c r="AX180" s="136">
        <f t="shared" si="93"/>
        <v>0</v>
      </c>
      <c r="AY180" s="207">
        <f t="shared" si="94"/>
        <v>0</v>
      </c>
      <c r="AZ180" s="136">
        <f t="shared" si="86"/>
        <v>0</v>
      </c>
      <c r="BA180" s="137">
        <f>AY180-AZ180</f>
        <v>0</v>
      </c>
      <c r="BB180" s="138">
        <v>0</v>
      </c>
    </row>
    <row r="181" spans="1:54" s="134" customFormat="1" ht="31.5" hidden="1" x14ac:dyDescent="0.25">
      <c r="A181" s="212">
        <v>45211</v>
      </c>
      <c r="B181" s="242"/>
      <c r="C181" s="242" t="s">
        <v>231</v>
      </c>
      <c r="D181" s="242"/>
      <c r="E181" s="239" t="s">
        <v>232</v>
      </c>
      <c r="F181" s="98"/>
      <c r="G181" s="98"/>
      <c r="H181" s="95">
        <f t="shared" si="89"/>
        <v>98009984.920000136</v>
      </c>
      <c r="I181" s="95"/>
      <c r="J181" s="95"/>
      <c r="K181" s="95">
        <f t="shared" si="90"/>
        <v>35174.5</v>
      </c>
      <c r="L181" s="96">
        <f>H181+K181</f>
        <v>98045159.420000136</v>
      </c>
      <c r="M181" s="96"/>
      <c r="N181" s="98"/>
      <c r="O181" s="98"/>
      <c r="P181" s="98"/>
      <c r="Q181" s="98"/>
      <c r="R181" s="98"/>
      <c r="S181" s="98"/>
      <c r="T181" s="98"/>
      <c r="U181" s="98"/>
      <c r="V181" s="98"/>
      <c r="W181" s="98"/>
      <c r="X181" s="98"/>
      <c r="Y181" s="98"/>
      <c r="Z181" s="98"/>
      <c r="AA181" s="98"/>
      <c r="AB181" s="98"/>
      <c r="AC181" s="98"/>
      <c r="AD181" s="98"/>
      <c r="AE181" s="98"/>
      <c r="AF181" s="98"/>
      <c r="AG181" s="98"/>
      <c r="AH181" s="98"/>
      <c r="AI181" s="98"/>
      <c r="AJ181" s="98"/>
      <c r="AK181" s="146"/>
      <c r="AL181" s="146"/>
      <c r="AM181" s="146"/>
      <c r="AN181" s="146"/>
      <c r="AO181" s="146"/>
      <c r="AP181" s="98"/>
      <c r="AQ181" s="99"/>
      <c r="AR181" s="103"/>
      <c r="AS181" s="99"/>
      <c r="AT181" s="103"/>
      <c r="AU181" s="99"/>
      <c r="AV181" s="133"/>
      <c r="AW181" s="136">
        <f t="shared" si="92"/>
        <v>0</v>
      </c>
      <c r="AX181" s="136">
        <f t="shared" si="93"/>
        <v>0</v>
      </c>
      <c r="AY181" s="207">
        <f t="shared" si="94"/>
        <v>0</v>
      </c>
      <c r="AZ181" s="136">
        <f t="shared" si="86"/>
        <v>0</v>
      </c>
      <c r="BA181" s="137">
        <f>AY181-AZ181</f>
        <v>0</v>
      </c>
      <c r="BB181" s="138">
        <v>0</v>
      </c>
    </row>
    <row r="182" spans="1:54" s="134" customFormat="1" ht="31.5" hidden="1" x14ac:dyDescent="0.25">
      <c r="A182" s="212">
        <v>45211</v>
      </c>
      <c r="B182" s="242"/>
      <c r="C182" s="242" t="s">
        <v>233</v>
      </c>
      <c r="D182" s="242"/>
      <c r="E182" s="239" t="s">
        <v>234</v>
      </c>
      <c r="F182" s="98"/>
      <c r="G182" s="98"/>
      <c r="H182" s="95">
        <f t="shared" si="89"/>
        <v>98009984.920000136</v>
      </c>
      <c r="I182" s="95"/>
      <c r="J182" s="95"/>
      <c r="K182" s="95">
        <f t="shared" si="90"/>
        <v>35174.5</v>
      </c>
      <c r="L182" s="96">
        <f>H182+K182</f>
        <v>98045159.420000136</v>
      </c>
      <c r="M182" s="96"/>
      <c r="N182" s="98"/>
      <c r="O182" s="98"/>
      <c r="P182" s="98"/>
      <c r="Q182" s="98"/>
      <c r="R182" s="98"/>
      <c r="S182" s="98"/>
      <c r="T182" s="98"/>
      <c r="U182" s="98"/>
      <c r="V182" s="98"/>
      <c r="W182" s="98"/>
      <c r="X182" s="98"/>
      <c r="Y182" s="98"/>
      <c r="Z182" s="98"/>
      <c r="AA182" s="98"/>
      <c r="AB182" s="98"/>
      <c r="AC182" s="98"/>
      <c r="AD182" s="98"/>
      <c r="AE182" s="98"/>
      <c r="AF182" s="98"/>
      <c r="AG182" s="98"/>
      <c r="AH182" s="98"/>
      <c r="AI182" s="98"/>
      <c r="AJ182" s="98"/>
      <c r="AK182" s="146"/>
      <c r="AL182" s="146"/>
      <c r="AM182" s="146"/>
      <c r="AN182" s="146"/>
      <c r="AO182" s="146"/>
      <c r="AP182" s="98"/>
      <c r="AQ182" s="99"/>
      <c r="AR182" s="103"/>
      <c r="AS182" s="99"/>
      <c r="AT182" s="103"/>
      <c r="AU182" s="99"/>
      <c r="AV182" s="133"/>
      <c r="AW182" s="136">
        <f t="shared" si="92"/>
        <v>0</v>
      </c>
      <c r="AX182" s="136">
        <f t="shared" si="93"/>
        <v>0</v>
      </c>
      <c r="AY182" s="207">
        <f t="shared" si="94"/>
        <v>0</v>
      </c>
      <c r="AZ182" s="136">
        <f t="shared" si="86"/>
        <v>0</v>
      </c>
      <c r="BA182" s="137">
        <f>AY182-AZ182</f>
        <v>0</v>
      </c>
      <c r="BB182" s="138">
        <v>0</v>
      </c>
    </row>
    <row r="183" spans="1:54" s="134" customFormat="1" ht="31.5" hidden="1" x14ac:dyDescent="0.25">
      <c r="A183" s="212">
        <v>45216</v>
      </c>
      <c r="B183" s="242" t="s">
        <v>212</v>
      </c>
      <c r="C183" s="242" t="s">
        <v>225</v>
      </c>
      <c r="D183" s="239" t="s">
        <v>193</v>
      </c>
      <c r="E183" s="215" t="s">
        <v>220</v>
      </c>
      <c r="F183" s="98"/>
      <c r="G183" s="98"/>
      <c r="H183" s="95">
        <f t="shared" si="89"/>
        <v>98009984.920000136</v>
      </c>
      <c r="I183" s="95"/>
      <c r="J183" s="95"/>
      <c r="K183" s="95">
        <f t="shared" si="90"/>
        <v>35174.5</v>
      </c>
      <c r="L183" s="96">
        <f t="shared" si="88"/>
        <v>98045159.420000136</v>
      </c>
      <c r="M183" s="96"/>
      <c r="N183" s="98"/>
      <c r="O183" s="98"/>
      <c r="P183" s="98"/>
      <c r="Q183" s="98"/>
      <c r="R183" s="98"/>
      <c r="S183" s="98"/>
      <c r="T183" s="98"/>
      <c r="U183" s="98"/>
      <c r="V183" s="98"/>
      <c r="W183" s="98"/>
      <c r="X183" s="98"/>
      <c r="Y183" s="98"/>
      <c r="Z183" s="98"/>
      <c r="AA183" s="98"/>
      <c r="AB183" s="98"/>
      <c r="AC183" s="98"/>
      <c r="AD183" s="98"/>
      <c r="AE183" s="98"/>
      <c r="AF183" s="98"/>
      <c r="AG183" s="98"/>
      <c r="AH183" s="98"/>
      <c r="AI183" s="98"/>
      <c r="AJ183" s="98"/>
      <c r="AK183" s="98"/>
      <c r="AL183" s="98"/>
      <c r="AM183" s="98"/>
      <c r="AN183" s="98"/>
      <c r="AO183" s="98"/>
      <c r="AP183" s="98"/>
      <c r="AQ183" s="99"/>
      <c r="AR183" s="103"/>
      <c r="AS183" s="99"/>
      <c r="AT183" s="103"/>
      <c r="AU183" s="99"/>
      <c r="AV183" s="133"/>
      <c r="AW183" s="136">
        <f t="shared" si="92"/>
        <v>0</v>
      </c>
      <c r="AX183" s="136">
        <f t="shared" si="93"/>
        <v>0</v>
      </c>
      <c r="AY183" s="207">
        <f t="shared" si="94"/>
        <v>0</v>
      </c>
      <c r="AZ183" s="136">
        <f t="shared" si="86"/>
        <v>0</v>
      </c>
      <c r="BA183" s="137">
        <f t="shared" si="87"/>
        <v>0</v>
      </c>
      <c r="BB183" s="138">
        <v>0</v>
      </c>
    </row>
    <row r="184" spans="1:54" s="134" customFormat="1" ht="31.5" hidden="1" x14ac:dyDescent="0.25">
      <c r="A184" s="212">
        <v>45216</v>
      </c>
      <c r="B184" s="242" t="s">
        <v>213</v>
      </c>
      <c r="C184" s="242" t="s">
        <v>226</v>
      </c>
      <c r="D184" s="239" t="s">
        <v>188</v>
      </c>
      <c r="E184" s="215" t="s">
        <v>84</v>
      </c>
      <c r="F184" s="98"/>
      <c r="G184" s="98"/>
      <c r="H184" s="95">
        <f t="shared" si="89"/>
        <v>98009984.920000136</v>
      </c>
      <c r="I184" s="95"/>
      <c r="J184" s="95"/>
      <c r="K184" s="95">
        <f t="shared" si="90"/>
        <v>35174.5</v>
      </c>
      <c r="L184" s="96">
        <f t="shared" si="88"/>
        <v>98045159.420000136</v>
      </c>
      <c r="M184" s="96"/>
      <c r="N184" s="98"/>
      <c r="O184" s="98"/>
      <c r="P184" s="98"/>
      <c r="Q184" s="98"/>
      <c r="R184" s="98"/>
      <c r="S184" s="98"/>
      <c r="T184" s="98"/>
      <c r="U184" s="98"/>
      <c r="V184" s="98"/>
      <c r="W184" s="98"/>
      <c r="X184" s="98"/>
      <c r="Y184" s="98"/>
      <c r="Z184" s="98"/>
      <c r="AA184" s="98"/>
      <c r="AB184" s="98"/>
      <c r="AC184" s="98"/>
      <c r="AD184" s="98"/>
      <c r="AE184" s="98"/>
      <c r="AF184" s="98"/>
      <c r="AG184" s="98"/>
      <c r="AH184" s="98"/>
      <c r="AI184" s="98"/>
      <c r="AJ184" s="98"/>
      <c r="AK184" s="146"/>
      <c r="AL184" s="146"/>
      <c r="AM184" s="146"/>
      <c r="AN184" s="146"/>
      <c r="AO184" s="146"/>
      <c r="AP184" s="98"/>
      <c r="AQ184" s="99"/>
      <c r="AR184" s="103"/>
      <c r="AS184" s="99"/>
      <c r="AT184" s="103"/>
      <c r="AU184" s="99"/>
      <c r="AV184" s="133"/>
      <c r="AW184" s="136">
        <f t="shared" si="92"/>
        <v>0</v>
      </c>
      <c r="AX184" s="136">
        <f t="shared" si="93"/>
        <v>0</v>
      </c>
      <c r="AY184" s="207">
        <f t="shared" si="94"/>
        <v>0</v>
      </c>
      <c r="AZ184" s="136">
        <f t="shared" si="86"/>
        <v>0</v>
      </c>
      <c r="BA184" s="137">
        <f t="shared" si="87"/>
        <v>0</v>
      </c>
      <c r="BB184" s="138">
        <v>0</v>
      </c>
    </row>
    <row r="185" spans="1:54" s="134" customFormat="1" ht="31.5" hidden="1" x14ac:dyDescent="0.25">
      <c r="A185" s="212">
        <v>45218</v>
      </c>
      <c r="B185" s="242" t="s">
        <v>214</v>
      </c>
      <c r="C185" s="242" t="s">
        <v>227</v>
      </c>
      <c r="D185" s="242" t="s">
        <v>50</v>
      </c>
      <c r="E185" s="239" t="s">
        <v>221</v>
      </c>
      <c r="F185" s="98"/>
      <c r="G185" s="98"/>
      <c r="H185" s="95">
        <f t="shared" si="89"/>
        <v>98009984.920000136</v>
      </c>
      <c r="I185" s="95"/>
      <c r="J185" s="95"/>
      <c r="K185" s="95">
        <f t="shared" si="90"/>
        <v>35174.5</v>
      </c>
      <c r="L185" s="96">
        <f t="shared" si="88"/>
        <v>98045159.420000136</v>
      </c>
      <c r="M185" s="96"/>
      <c r="N185" s="98"/>
      <c r="O185" s="98"/>
      <c r="P185" s="98"/>
      <c r="Q185" s="98"/>
      <c r="R185" s="98"/>
      <c r="S185" s="98"/>
      <c r="T185" s="98"/>
      <c r="U185" s="98"/>
      <c r="V185" s="98"/>
      <c r="W185" s="98"/>
      <c r="X185" s="98"/>
      <c r="Y185" s="98"/>
      <c r="Z185" s="98"/>
      <c r="AA185" s="98"/>
      <c r="AB185" s="98"/>
      <c r="AC185" s="98"/>
      <c r="AD185" s="98"/>
      <c r="AE185" s="98"/>
      <c r="AF185" s="98"/>
      <c r="AG185" s="98"/>
      <c r="AH185" s="98"/>
      <c r="AI185" s="98"/>
      <c r="AJ185" s="98"/>
      <c r="AK185" s="146"/>
      <c r="AL185" s="146"/>
      <c r="AM185" s="146"/>
      <c r="AN185" s="146"/>
      <c r="AO185" s="146"/>
      <c r="AP185" s="98"/>
      <c r="AQ185" s="99"/>
      <c r="AR185" s="103"/>
      <c r="AS185" s="99"/>
      <c r="AT185" s="103"/>
      <c r="AU185" s="99"/>
      <c r="AV185" s="133"/>
      <c r="AW185" s="136">
        <f t="shared" si="92"/>
        <v>0</v>
      </c>
      <c r="AX185" s="136">
        <f t="shared" si="93"/>
        <v>0</v>
      </c>
      <c r="AY185" s="207">
        <f t="shared" si="94"/>
        <v>0</v>
      </c>
      <c r="AZ185" s="136">
        <f t="shared" si="86"/>
        <v>0</v>
      </c>
      <c r="BA185" s="137">
        <f t="shared" si="87"/>
        <v>0</v>
      </c>
      <c r="BB185" s="138">
        <v>0</v>
      </c>
    </row>
    <row r="186" spans="1:54" s="134" customFormat="1" ht="31.5" hidden="1" x14ac:dyDescent="0.25">
      <c r="A186" s="212">
        <v>45225</v>
      </c>
      <c r="B186" s="242"/>
      <c r="C186" s="242" t="s">
        <v>235</v>
      </c>
      <c r="D186" s="242"/>
      <c r="E186" s="239" t="s">
        <v>236</v>
      </c>
      <c r="F186" s="98"/>
      <c r="G186" s="98"/>
      <c r="H186" s="95">
        <f t="shared" si="89"/>
        <v>98009984.920000136</v>
      </c>
      <c r="I186" s="95"/>
      <c r="J186" s="95"/>
      <c r="K186" s="95">
        <f t="shared" si="90"/>
        <v>35174.5</v>
      </c>
      <c r="L186" s="96">
        <f t="shared" si="88"/>
        <v>98045159.420000136</v>
      </c>
      <c r="M186" s="96"/>
      <c r="N186" s="98"/>
      <c r="O186" s="98"/>
      <c r="P186" s="98"/>
      <c r="Q186" s="98"/>
      <c r="R186" s="98"/>
      <c r="S186" s="98"/>
      <c r="T186" s="98"/>
      <c r="U186" s="98"/>
      <c r="V186" s="98"/>
      <c r="W186" s="98"/>
      <c r="X186" s="98"/>
      <c r="Y186" s="98"/>
      <c r="Z186" s="98"/>
      <c r="AA186" s="98"/>
      <c r="AB186" s="98"/>
      <c r="AC186" s="98"/>
      <c r="AD186" s="98"/>
      <c r="AE186" s="98"/>
      <c r="AF186" s="98"/>
      <c r="AG186" s="98"/>
      <c r="AH186" s="98"/>
      <c r="AI186" s="98"/>
      <c r="AJ186" s="98"/>
      <c r="AK186" s="146"/>
      <c r="AL186" s="146"/>
      <c r="AM186" s="146"/>
      <c r="AN186" s="146"/>
      <c r="AO186" s="146"/>
      <c r="AP186" s="99"/>
      <c r="AQ186" s="99"/>
      <c r="AR186" s="103"/>
      <c r="AS186" s="99"/>
      <c r="AT186" s="103"/>
      <c r="AU186" s="99"/>
      <c r="AV186" s="133"/>
      <c r="AW186" s="136">
        <f t="shared" si="92"/>
        <v>0</v>
      </c>
      <c r="AX186" s="136">
        <f t="shared" si="93"/>
        <v>0</v>
      </c>
      <c r="AY186" s="207">
        <f t="shared" si="94"/>
        <v>0</v>
      </c>
      <c r="AZ186" s="136">
        <f t="shared" si="86"/>
        <v>0</v>
      </c>
      <c r="BA186" s="137">
        <f t="shared" si="87"/>
        <v>0</v>
      </c>
      <c r="BB186" s="138">
        <v>0</v>
      </c>
    </row>
    <row r="187" spans="1:54" s="134" customFormat="1" ht="15.75" hidden="1" x14ac:dyDescent="0.25">
      <c r="A187" s="212"/>
      <c r="B187" s="242"/>
      <c r="C187" s="242"/>
      <c r="D187" s="239"/>
      <c r="E187" s="215"/>
      <c r="F187" s="98"/>
      <c r="G187" s="98"/>
      <c r="H187" s="95">
        <f t="shared" si="89"/>
        <v>98009984.920000136</v>
      </c>
      <c r="I187" s="95"/>
      <c r="J187" s="95"/>
      <c r="K187" s="95">
        <f t="shared" si="90"/>
        <v>35174.5</v>
      </c>
      <c r="L187" s="96">
        <f t="shared" si="88"/>
        <v>98045159.420000136</v>
      </c>
      <c r="M187" s="96"/>
      <c r="N187" s="98"/>
      <c r="O187" s="98"/>
      <c r="P187" s="98"/>
      <c r="Q187" s="98"/>
      <c r="R187" s="98"/>
      <c r="S187" s="98"/>
      <c r="T187" s="98"/>
      <c r="U187" s="98"/>
      <c r="V187" s="98"/>
      <c r="W187" s="98"/>
      <c r="X187" s="98"/>
      <c r="Y187" s="98"/>
      <c r="Z187" s="98"/>
      <c r="AA187" s="98"/>
      <c r="AB187" s="98"/>
      <c r="AC187" s="98"/>
      <c r="AD187" s="98"/>
      <c r="AE187" s="98"/>
      <c r="AF187" s="98"/>
      <c r="AG187" s="98"/>
      <c r="AH187" s="98"/>
      <c r="AI187" s="98"/>
      <c r="AJ187" s="98"/>
      <c r="AK187" s="146"/>
      <c r="AL187" s="146"/>
      <c r="AM187" s="146"/>
      <c r="AN187" s="146"/>
      <c r="AO187" s="146"/>
      <c r="AP187" s="99"/>
      <c r="AQ187" s="99"/>
      <c r="AR187" s="103"/>
      <c r="AS187" s="99"/>
      <c r="AT187" s="103"/>
      <c r="AU187" s="99"/>
      <c r="AV187" s="133"/>
      <c r="AW187" s="136">
        <f t="shared" si="92"/>
        <v>0</v>
      </c>
      <c r="AX187" s="136">
        <f t="shared" si="93"/>
        <v>0</v>
      </c>
      <c r="AY187" s="207">
        <f t="shared" si="94"/>
        <v>0</v>
      </c>
      <c r="AZ187" s="136">
        <f t="shared" si="86"/>
        <v>0</v>
      </c>
      <c r="BA187" s="137">
        <f t="shared" si="87"/>
        <v>0</v>
      </c>
      <c r="BB187" s="138">
        <v>0</v>
      </c>
    </row>
    <row r="188" spans="1:54" s="131" customFormat="1" ht="16.5" hidden="1" thickBot="1" x14ac:dyDescent="0.3">
      <c r="A188" s="221"/>
      <c r="B188" s="222"/>
      <c r="C188" s="222"/>
      <c r="D188" s="223"/>
      <c r="E188" s="255" t="s">
        <v>207</v>
      </c>
      <c r="F188" s="94">
        <f>SUM(F172:F187)</f>
        <v>0</v>
      </c>
      <c r="G188" s="94">
        <f>SUM(G172:G187)</f>
        <v>0</v>
      </c>
      <c r="H188" s="94">
        <f>H187</f>
        <v>98009984.920000136</v>
      </c>
      <c r="I188" s="94">
        <f>SUM(I172:I187)</f>
        <v>0</v>
      </c>
      <c r="J188" s="94">
        <f>SUM(J172:J187)</f>
        <v>0</v>
      </c>
      <c r="K188" s="94">
        <f>K187</f>
        <v>35174.5</v>
      </c>
      <c r="L188" s="94">
        <f t="shared" si="81"/>
        <v>98045159.420000136</v>
      </c>
      <c r="M188" s="94"/>
      <c r="N188" s="94">
        <f t="shared" ref="N188:AU188" si="96">SUM(N172:N187)</f>
        <v>0</v>
      </c>
      <c r="O188" s="94">
        <f t="shared" si="96"/>
        <v>0</v>
      </c>
      <c r="P188" s="94">
        <f t="shared" si="96"/>
        <v>0</v>
      </c>
      <c r="Q188" s="94">
        <f t="shared" si="96"/>
        <v>0</v>
      </c>
      <c r="R188" s="94">
        <f t="shared" si="96"/>
        <v>0</v>
      </c>
      <c r="S188" s="94">
        <f t="shared" si="96"/>
        <v>0</v>
      </c>
      <c r="T188" s="94">
        <f t="shared" si="96"/>
        <v>0</v>
      </c>
      <c r="U188" s="94">
        <f t="shared" si="96"/>
        <v>0</v>
      </c>
      <c r="V188" s="94">
        <f t="shared" si="96"/>
        <v>0</v>
      </c>
      <c r="W188" s="94">
        <f t="shared" si="96"/>
        <v>0</v>
      </c>
      <c r="X188" s="94">
        <f t="shared" si="96"/>
        <v>0</v>
      </c>
      <c r="Y188" s="94">
        <f t="shared" si="96"/>
        <v>0</v>
      </c>
      <c r="Z188" s="94">
        <f t="shared" si="96"/>
        <v>0</v>
      </c>
      <c r="AA188" s="94">
        <f t="shared" si="96"/>
        <v>0</v>
      </c>
      <c r="AB188" s="94">
        <f t="shared" si="96"/>
        <v>0</v>
      </c>
      <c r="AC188" s="94">
        <f t="shared" si="96"/>
        <v>0</v>
      </c>
      <c r="AD188" s="94">
        <f t="shared" si="96"/>
        <v>0</v>
      </c>
      <c r="AE188" s="94">
        <f t="shared" si="96"/>
        <v>0</v>
      </c>
      <c r="AF188" s="94">
        <f t="shared" si="96"/>
        <v>0</v>
      </c>
      <c r="AG188" s="94">
        <f t="shared" si="96"/>
        <v>0</v>
      </c>
      <c r="AH188" s="94">
        <f t="shared" si="96"/>
        <v>0</v>
      </c>
      <c r="AI188" s="94">
        <f t="shared" si="96"/>
        <v>0</v>
      </c>
      <c r="AJ188" s="94">
        <f t="shared" si="96"/>
        <v>0</v>
      </c>
      <c r="AK188" s="94">
        <f t="shared" si="96"/>
        <v>0</v>
      </c>
      <c r="AL188" s="94">
        <f t="shared" si="96"/>
        <v>0</v>
      </c>
      <c r="AM188" s="94">
        <f t="shared" si="96"/>
        <v>0</v>
      </c>
      <c r="AN188" s="94">
        <f t="shared" si="96"/>
        <v>0</v>
      </c>
      <c r="AO188" s="94">
        <f t="shared" si="96"/>
        <v>0</v>
      </c>
      <c r="AP188" s="94">
        <f t="shared" si="96"/>
        <v>0</v>
      </c>
      <c r="AQ188" s="94">
        <f t="shared" si="96"/>
        <v>0</v>
      </c>
      <c r="AR188" s="94">
        <f t="shared" si="96"/>
        <v>0</v>
      </c>
      <c r="AS188" s="94">
        <f t="shared" si="96"/>
        <v>0</v>
      </c>
      <c r="AT188" s="94">
        <f t="shared" si="96"/>
        <v>0</v>
      </c>
      <c r="AU188" s="94">
        <f t="shared" si="96"/>
        <v>0</v>
      </c>
      <c r="AV188" s="135"/>
      <c r="AW188" s="136">
        <f t="shared" si="92"/>
        <v>0</v>
      </c>
      <c r="AX188" s="136">
        <f t="shared" si="93"/>
        <v>0</v>
      </c>
      <c r="AY188" s="207">
        <f t="shared" si="94"/>
        <v>0</v>
      </c>
      <c r="AZ188" s="136">
        <f t="shared" si="86"/>
        <v>0</v>
      </c>
      <c r="BA188" s="137">
        <f t="shared" si="87"/>
        <v>0</v>
      </c>
      <c r="BB188" s="138">
        <v>0</v>
      </c>
    </row>
    <row r="189" spans="1:54" s="134" customFormat="1" ht="15.75" hidden="1" x14ac:dyDescent="0.25">
      <c r="A189" s="247"/>
      <c r="B189" s="242"/>
      <c r="C189" s="242"/>
      <c r="D189" s="248"/>
      <c r="E189" s="249"/>
      <c r="F189" s="95"/>
      <c r="G189" s="95"/>
      <c r="H189" s="95"/>
      <c r="I189" s="95"/>
      <c r="J189" s="95"/>
      <c r="K189" s="95"/>
      <c r="L189" s="96">
        <f t="shared" si="81"/>
        <v>0</v>
      </c>
      <c r="M189" s="96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  <c r="AC189" s="95"/>
      <c r="AD189" s="95"/>
      <c r="AE189" s="95"/>
      <c r="AF189" s="95"/>
      <c r="AG189" s="95"/>
      <c r="AH189" s="95"/>
      <c r="AI189" s="95"/>
      <c r="AJ189" s="95"/>
      <c r="AK189" s="96"/>
      <c r="AL189" s="96"/>
      <c r="AM189" s="96"/>
      <c r="AN189" s="96"/>
      <c r="AO189" s="96"/>
      <c r="AP189" s="96"/>
      <c r="AQ189" s="96"/>
      <c r="AR189" s="97"/>
      <c r="AS189" s="96"/>
      <c r="AT189" s="97"/>
      <c r="AU189" s="96"/>
      <c r="AV189" s="133"/>
      <c r="AW189" s="136">
        <f t="shared" si="92"/>
        <v>0</v>
      </c>
      <c r="AX189" s="136">
        <f t="shared" si="93"/>
        <v>0</v>
      </c>
      <c r="AY189" s="207">
        <f t="shared" si="94"/>
        <v>0</v>
      </c>
      <c r="AZ189" s="136">
        <f t="shared" si="86"/>
        <v>0</v>
      </c>
      <c r="BA189" s="137">
        <f t="shared" si="87"/>
        <v>0</v>
      </c>
      <c r="BB189" s="138">
        <v>0</v>
      </c>
    </row>
    <row r="190" spans="1:54" s="134" customFormat="1" ht="31.5" hidden="1" x14ac:dyDescent="0.25">
      <c r="A190" s="212">
        <v>45233</v>
      </c>
      <c r="B190" s="213" t="s">
        <v>246</v>
      </c>
      <c r="C190" s="242" t="s">
        <v>253</v>
      </c>
      <c r="D190" s="239" t="s">
        <v>63</v>
      </c>
      <c r="E190" s="215" t="s">
        <v>247</v>
      </c>
      <c r="F190" s="98"/>
      <c r="G190" s="98"/>
      <c r="H190" s="95">
        <f>H187+F190-G190</f>
        <v>98009984.920000136</v>
      </c>
      <c r="I190" s="98"/>
      <c r="J190" s="98"/>
      <c r="K190" s="98">
        <f>K187+I190-J190</f>
        <v>35174.5</v>
      </c>
      <c r="L190" s="99">
        <f>H190+K190</f>
        <v>98045159.420000136</v>
      </c>
      <c r="M190" s="99"/>
      <c r="N190" s="98"/>
      <c r="O190" s="98"/>
      <c r="P190" s="98"/>
      <c r="Q190" s="98"/>
      <c r="R190" s="98"/>
      <c r="S190" s="98"/>
      <c r="T190" s="98"/>
      <c r="U190" s="98"/>
      <c r="V190" s="98"/>
      <c r="W190" s="98"/>
      <c r="X190" s="98"/>
      <c r="Y190" s="98"/>
      <c r="Z190" s="98"/>
      <c r="AA190" s="98"/>
      <c r="AB190" s="98"/>
      <c r="AC190" s="98"/>
      <c r="AD190" s="98"/>
      <c r="AE190" s="98"/>
      <c r="AF190" s="98"/>
      <c r="AG190" s="98"/>
      <c r="AH190" s="98"/>
      <c r="AI190" s="98"/>
      <c r="AJ190" s="98"/>
      <c r="AK190" s="98"/>
      <c r="AL190" s="98"/>
      <c r="AM190" s="98"/>
      <c r="AN190" s="98"/>
      <c r="AO190" s="98"/>
      <c r="AP190" s="98"/>
      <c r="AQ190" s="98"/>
      <c r="AR190" s="102"/>
      <c r="AS190" s="98"/>
      <c r="AT190" s="102"/>
      <c r="AU190" s="98"/>
      <c r="AV190" s="133"/>
      <c r="AW190" s="136">
        <f t="shared" si="92"/>
        <v>0</v>
      </c>
      <c r="AX190" s="136">
        <f t="shared" si="93"/>
        <v>0</v>
      </c>
      <c r="AY190" s="207">
        <f t="shared" si="94"/>
        <v>0</v>
      </c>
      <c r="AZ190" s="136">
        <f t="shared" si="86"/>
        <v>0</v>
      </c>
      <c r="BA190" s="137">
        <f t="shared" si="87"/>
        <v>0</v>
      </c>
      <c r="BB190" s="138">
        <v>0</v>
      </c>
    </row>
    <row r="191" spans="1:54" s="134" customFormat="1" ht="31.5" hidden="1" x14ac:dyDescent="0.25">
      <c r="A191" s="212">
        <v>45236</v>
      </c>
      <c r="B191" s="213" t="s">
        <v>248</v>
      </c>
      <c r="C191" s="242" t="s">
        <v>254</v>
      </c>
      <c r="D191" s="239" t="s">
        <v>63</v>
      </c>
      <c r="E191" s="215" t="s">
        <v>249</v>
      </c>
      <c r="F191" s="98"/>
      <c r="G191" s="98"/>
      <c r="H191" s="95">
        <f>H190+F191-G191</f>
        <v>98009984.920000136</v>
      </c>
      <c r="I191" s="98"/>
      <c r="J191" s="98"/>
      <c r="K191" s="98">
        <f>K190+I191-J191</f>
        <v>35174.5</v>
      </c>
      <c r="L191" s="99">
        <f t="shared" ref="L191:L201" si="97">H191+K191</f>
        <v>98045159.420000136</v>
      </c>
      <c r="M191" s="99"/>
      <c r="N191" s="98"/>
      <c r="O191" s="98"/>
      <c r="P191" s="98"/>
      <c r="Q191" s="98"/>
      <c r="R191" s="98"/>
      <c r="S191" s="98"/>
      <c r="T191" s="98"/>
      <c r="U191" s="98"/>
      <c r="V191" s="98"/>
      <c r="W191" s="98"/>
      <c r="X191" s="98"/>
      <c r="Y191" s="98"/>
      <c r="Z191" s="98"/>
      <c r="AA191" s="98"/>
      <c r="AB191" s="98"/>
      <c r="AC191" s="98"/>
      <c r="AD191" s="98"/>
      <c r="AE191" s="98"/>
      <c r="AF191" s="98"/>
      <c r="AG191" s="98"/>
      <c r="AH191" s="98"/>
      <c r="AI191" s="98"/>
      <c r="AJ191" s="98"/>
      <c r="AK191" s="98"/>
      <c r="AL191" s="98"/>
      <c r="AM191" s="98"/>
      <c r="AN191" s="98"/>
      <c r="AO191" s="98"/>
      <c r="AP191" s="98"/>
      <c r="AQ191" s="98"/>
      <c r="AR191" s="102"/>
      <c r="AS191" s="98"/>
      <c r="AT191" s="102"/>
      <c r="AU191" s="98"/>
      <c r="AV191" s="133"/>
      <c r="AW191" s="136">
        <f t="shared" si="92"/>
        <v>0</v>
      </c>
      <c r="AX191" s="136">
        <f t="shared" si="93"/>
        <v>0</v>
      </c>
      <c r="AY191" s="207">
        <f t="shared" si="94"/>
        <v>0</v>
      </c>
      <c r="AZ191" s="136">
        <f t="shared" si="86"/>
        <v>0</v>
      </c>
      <c r="BA191" s="137">
        <f t="shared" si="87"/>
        <v>0</v>
      </c>
      <c r="BB191" s="138">
        <v>0</v>
      </c>
    </row>
    <row r="192" spans="1:54" s="131" customFormat="1" ht="31.5" hidden="1" x14ac:dyDescent="0.25">
      <c r="A192" s="208">
        <v>45236</v>
      </c>
      <c r="B192" s="274"/>
      <c r="C192" s="209" t="s">
        <v>316</v>
      </c>
      <c r="D192" s="273"/>
      <c r="E192" s="211" t="s">
        <v>318</v>
      </c>
      <c r="F192" s="146"/>
      <c r="G192" s="146"/>
      <c r="H192" s="95">
        <f t="shared" ref="H192:H201" si="98">H191+F192-G192</f>
        <v>98009984.920000136</v>
      </c>
      <c r="I192" s="146"/>
      <c r="J192" s="146"/>
      <c r="K192" s="98">
        <f t="shared" ref="K192:K201" si="99">K191+I192-J192</f>
        <v>35174.5</v>
      </c>
      <c r="L192" s="99">
        <f t="shared" si="97"/>
        <v>98045159.420000136</v>
      </c>
      <c r="M192" s="99"/>
      <c r="N192" s="146"/>
      <c r="O192" s="146"/>
      <c r="P192" s="146"/>
      <c r="Q192" s="144"/>
      <c r="R192" s="144"/>
      <c r="S192" s="144"/>
      <c r="T192" s="144"/>
      <c r="U192" s="144"/>
      <c r="V192" s="144"/>
      <c r="W192" s="144"/>
      <c r="X192" s="144"/>
      <c r="Y192" s="144"/>
      <c r="Z192" s="146"/>
      <c r="AA192" s="146"/>
      <c r="AB192" s="146"/>
      <c r="AC192" s="146"/>
      <c r="AD192" s="146"/>
      <c r="AE192" s="146"/>
      <c r="AF192" s="144"/>
      <c r="AG192" s="146"/>
      <c r="AH192" s="146"/>
      <c r="AI192" s="146"/>
      <c r="AJ192" s="146"/>
      <c r="AK192" s="146"/>
      <c r="AL192" s="146"/>
      <c r="AM192" s="146"/>
      <c r="AN192" s="146"/>
      <c r="AO192" s="146"/>
      <c r="AP192" s="146"/>
      <c r="AQ192" s="149"/>
      <c r="AR192" s="150"/>
      <c r="AS192" s="149"/>
      <c r="AT192" s="150"/>
      <c r="AU192" s="151"/>
      <c r="AV192" s="135"/>
      <c r="AW192" s="136">
        <f t="shared" si="92"/>
        <v>0</v>
      </c>
      <c r="AX192" s="136">
        <f t="shared" si="93"/>
        <v>0</v>
      </c>
      <c r="AY192" s="207">
        <f t="shared" si="94"/>
        <v>0</v>
      </c>
      <c r="AZ192" s="155">
        <f t="shared" si="86"/>
        <v>0</v>
      </c>
      <c r="BA192" s="137">
        <f t="shared" si="87"/>
        <v>0</v>
      </c>
      <c r="BB192" s="138"/>
    </row>
    <row r="193" spans="1:54" s="134" customFormat="1" ht="15.75" hidden="1" x14ac:dyDescent="0.25">
      <c r="A193" s="212">
        <v>45238</v>
      </c>
      <c r="B193" s="213"/>
      <c r="C193" s="213" t="s">
        <v>237</v>
      </c>
      <c r="D193" s="239"/>
      <c r="E193" s="215" t="s">
        <v>80</v>
      </c>
      <c r="F193" s="98"/>
      <c r="G193" s="101"/>
      <c r="H193" s="95">
        <f t="shared" si="98"/>
        <v>98009984.920000136</v>
      </c>
      <c r="I193" s="98"/>
      <c r="J193" s="98"/>
      <c r="K193" s="98">
        <f t="shared" si="99"/>
        <v>35174.5</v>
      </c>
      <c r="L193" s="99">
        <f t="shared" si="97"/>
        <v>98045159.420000136</v>
      </c>
      <c r="M193" s="99"/>
      <c r="N193" s="98"/>
      <c r="O193" s="98"/>
      <c r="P193" s="98"/>
      <c r="Q193" s="98"/>
      <c r="R193" s="98"/>
      <c r="S193" s="98"/>
      <c r="T193" s="98"/>
      <c r="U193" s="98"/>
      <c r="V193" s="98"/>
      <c r="W193" s="98"/>
      <c r="X193" s="98"/>
      <c r="Y193" s="98"/>
      <c r="Z193" s="98"/>
      <c r="AA193" s="98"/>
      <c r="AB193" s="98"/>
      <c r="AC193" s="98"/>
      <c r="AD193" s="98"/>
      <c r="AE193" s="98"/>
      <c r="AF193" s="98"/>
      <c r="AG193" s="98"/>
      <c r="AH193" s="98"/>
      <c r="AI193" s="98"/>
      <c r="AJ193" s="98"/>
      <c r="AK193" s="98"/>
      <c r="AL193" s="98"/>
      <c r="AM193" s="98"/>
      <c r="AN193" s="98"/>
      <c r="AO193" s="98"/>
      <c r="AP193" s="98"/>
      <c r="AQ193" s="95"/>
      <c r="AR193" s="100"/>
      <c r="AS193" s="95"/>
      <c r="AT193" s="100"/>
      <c r="AU193" s="95"/>
      <c r="AV193" s="133"/>
      <c r="AW193" s="136">
        <f t="shared" si="92"/>
        <v>0</v>
      </c>
      <c r="AX193" s="136">
        <f t="shared" si="93"/>
        <v>0</v>
      </c>
      <c r="AY193" s="207">
        <f t="shared" si="94"/>
        <v>0</v>
      </c>
      <c r="AZ193" s="136">
        <f t="shared" si="86"/>
        <v>0</v>
      </c>
      <c r="BA193" s="137">
        <f t="shared" si="87"/>
        <v>0</v>
      </c>
      <c r="BB193" s="138">
        <v>0</v>
      </c>
    </row>
    <row r="194" spans="1:54" s="134" customFormat="1" ht="31.5" hidden="1" x14ac:dyDescent="0.25">
      <c r="A194" s="212">
        <v>45239</v>
      </c>
      <c r="B194" s="213" t="s">
        <v>250</v>
      </c>
      <c r="C194" s="213" t="s">
        <v>251</v>
      </c>
      <c r="D194" s="239" t="s">
        <v>51</v>
      </c>
      <c r="E194" s="215" t="s">
        <v>252</v>
      </c>
      <c r="F194" s="98"/>
      <c r="G194" s="98"/>
      <c r="H194" s="95">
        <f t="shared" si="98"/>
        <v>98009984.920000136</v>
      </c>
      <c r="I194" s="98"/>
      <c r="J194" s="98"/>
      <c r="K194" s="98">
        <f t="shared" si="99"/>
        <v>35174.5</v>
      </c>
      <c r="L194" s="99">
        <f t="shared" si="97"/>
        <v>98045159.420000136</v>
      </c>
      <c r="M194" s="99"/>
      <c r="N194" s="98"/>
      <c r="O194" s="98"/>
      <c r="P194" s="98"/>
      <c r="Q194" s="98"/>
      <c r="R194" s="98"/>
      <c r="S194" s="98"/>
      <c r="T194" s="98"/>
      <c r="U194" s="98"/>
      <c r="V194" s="98"/>
      <c r="W194" s="98"/>
      <c r="X194" s="98"/>
      <c r="Y194" s="98"/>
      <c r="Z194" s="98"/>
      <c r="AA194" s="98"/>
      <c r="AB194" s="98"/>
      <c r="AC194" s="98"/>
      <c r="AD194" s="98"/>
      <c r="AE194" s="98"/>
      <c r="AF194" s="98"/>
      <c r="AG194" s="98"/>
      <c r="AH194" s="98"/>
      <c r="AI194" s="98"/>
      <c r="AJ194" s="98"/>
      <c r="AK194" s="98"/>
      <c r="AL194" s="98"/>
      <c r="AM194" s="98"/>
      <c r="AN194" s="98"/>
      <c r="AO194" s="98"/>
      <c r="AP194" s="98"/>
      <c r="AQ194" s="98"/>
      <c r="AR194" s="102"/>
      <c r="AS194" s="98"/>
      <c r="AT194" s="102"/>
      <c r="AU194" s="98"/>
      <c r="AV194" s="133"/>
      <c r="AW194" s="136">
        <f t="shared" si="92"/>
        <v>0</v>
      </c>
      <c r="AX194" s="136">
        <f t="shared" si="93"/>
        <v>0</v>
      </c>
      <c r="AY194" s="207">
        <f t="shared" si="94"/>
        <v>0</v>
      </c>
      <c r="AZ194" s="136">
        <f t="shared" si="86"/>
        <v>0</v>
      </c>
      <c r="BA194" s="137">
        <f t="shared" si="87"/>
        <v>0</v>
      </c>
      <c r="BB194" s="138">
        <v>0</v>
      </c>
    </row>
    <row r="195" spans="1:54" s="131" customFormat="1" ht="47.25" hidden="1" x14ac:dyDescent="0.25">
      <c r="A195" s="208">
        <v>45240</v>
      </c>
      <c r="B195" s="274"/>
      <c r="C195" s="209" t="s">
        <v>317</v>
      </c>
      <c r="D195" s="273"/>
      <c r="E195" s="211" t="s">
        <v>319</v>
      </c>
      <c r="F195" s="146"/>
      <c r="G195" s="146"/>
      <c r="H195" s="95">
        <f t="shared" si="98"/>
        <v>98009984.920000136</v>
      </c>
      <c r="I195" s="146"/>
      <c r="J195" s="146"/>
      <c r="K195" s="98">
        <f t="shared" si="99"/>
        <v>35174.5</v>
      </c>
      <c r="L195" s="99">
        <f>H195+K195</f>
        <v>98045159.420000136</v>
      </c>
      <c r="M195" s="99"/>
      <c r="N195" s="146"/>
      <c r="O195" s="146"/>
      <c r="P195" s="146"/>
      <c r="Q195" s="144"/>
      <c r="R195" s="144"/>
      <c r="S195" s="144"/>
      <c r="T195" s="144"/>
      <c r="U195" s="144"/>
      <c r="V195" s="144"/>
      <c r="W195" s="144"/>
      <c r="X195" s="144"/>
      <c r="Y195" s="144"/>
      <c r="Z195" s="146"/>
      <c r="AA195" s="146"/>
      <c r="AB195" s="146"/>
      <c r="AC195" s="146"/>
      <c r="AD195" s="146"/>
      <c r="AE195" s="146"/>
      <c r="AF195" s="144"/>
      <c r="AG195" s="146"/>
      <c r="AH195" s="146"/>
      <c r="AI195" s="146"/>
      <c r="AJ195" s="146"/>
      <c r="AK195" s="146"/>
      <c r="AL195" s="146"/>
      <c r="AM195" s="146"/>
      <c r="AN195" s="146"/>
      <c r="AO195" s="146"/>
      <c r="AP195" s="146"/>
      <c r="AQ195" s="149"/>
      <c r="AR195" s="150"/>
      <c r="AS195" s="149"/>
      <c r="AT195" s="150"/>
      <c r="AU195" s="151"/>
      <c r="AV195" s="135"/>
      <c r="AW195" s="136">
        <f t="shared" si="92"/>
        <v>0</v>
      </c>
      <c r="AX195" s="136">
        <f t="shared" si="93"/>
        <v>0</v>
      </c>
      <c r="AY195" s="207">
        <f t="shared" si="94"/>
        <v>0</v>
      </c>
      <c r="AZ195" s="155">
        <f t="shared" si="86"/>
        <v>0</v>
      </c>
      <c r="BA195" s="137">
        <f>AY195-AZ195</f>
        <v>0</v>
      </c>
      <c r="BB195" s="138"/>
    </row>
    <row r="196" spans="1:54" s="134" customFormat="1" ht="15.75" hidden="1" x14ac:dyDescent="0.25">
      <c r="A196" s="247">
        <v>45240</v>
      </c>
      <c r="B196" s="213"/>
      <c r="C196" s="242" t="s">
        <v>238</v>
      </c>
      <c r="D196" s="271"/>
      <c r="E196" s="215" t="s">
        <v>80</v>
      </c>
      <c r="F196" s="95"/>
      <c r="G196" s="101"/>
      <c r="H196" s="95">
        <f t="shared" si="98"/>
        <v>98009984.920000136</v>
      </c>
      <c r="I196" s="98"/>
      <c r="J196" s="98"/>
      <c r="K196" s="98">
        <f t="shared" si="99"/>
        <v>35174.5</v>
      </c>
      <c r="L196" s="99">
        <f t="shared" si="97"/>
        <v>98045159.420000136</v>
      </c>
      <c r="M196" s="99"/>
      <c r="N196" s="98"/>
      <c r="O196" s="98"/>
      <c r="P196" s="98"/>
      <c r="Q196" s="98"/>
      <c r="R196" s="98"/>
      <c r="S196" s="98"/>
      <c r="T196" s="98"/>
      <c r="U196" s="98"/>
      <c r="V196" s="98"/>
      <c r="W196" s="98"/>
      <c r="X196" s="98"/>
      <c r="Y196" s="98"/>
      <c r="Z196" s="98"/>
      <c r="AA196" s="98"/>
      <c r="AB196" s="98"/>
      <c r="AC196" s="98"/>
      <c r="AD196" s="98"/>
      <c r="AE196" s="98"/>
      <c r="AF196" s="98"/>
      <c r="AG196" s="98"/>
      <c r="AH196" s="98"/>
      <c r="AI196" s="98"/>
      <c r="AJ196" s="98"/>
      <c r="AK196" s="98"/>
      <c r="AL196" s="98"/>
      <c r="AM196" s="98"/>
      <c r="AN196" s="98"/>
      <c r="AO196" s="98"/>
      <c r="AP196" s="98"/>
      <c r="AQ196" s="95"/>
      <c r="AR196" s="100"/>
      <c r="AS196" s="95"/>
      <c r="AT196" s="100"/>
      <c r="AU196" s="95"/>
      <c r="AV196" s="133"/>
      <c r="AW196" s="136">
        <f t="shared" si="92"/>
        <v>0</v>
      </c>
      <c r="AX196" s="136">
        <f t="shared" si="93"/>
        <v>0</v>
      </c>
      <c r="AY196" s="207">
        <f t="shared" si="94"/>
        <v>0</v>
      </c>
      <c r="AZ196" s="136">
        <f t="shared" si="86"/>
        <v>0</v>
      </c>
      <c r="BA196" s="137">
        <f>AY196-AZ196</f>
        <v>0</v>
      </c>
      <c r="BB196" s="138">
        <v>0</v>
      </c>
    </row>
    <row r="197" spans="1:54" s="134" customFormat="1" ht="31.5" hidden="1" x14ac:dyDescent="0.25">
      <c r="A197" s="212">
        <v>45243</v>
      </c>
      <c r="B197" s="213"/>
      <c r="C197" s="213" t="s">
        <v>239</v>
      </c>
      <c r="D197" s="239"/>
      <c r="E197" s="215" t="s">
        <v>240</v>
      </c>
      <c r="F197" s="98"/>
      <c r="G197" s="101"/>
      <c r="H197" s="95">
        <f t="shared" si="98"/>
        <v>98009984.920000136</v>
      </c>
      <c r="I197" s="98"/>
      <c r="J197" s="98"/>
      <c r="K197" s="98">
        <f t="shared" si="99"/>
        <v>35174.5</v>
      </c>
      <c r="L197" s="99">
        <f t="shared" si="97"/>
        <v>98045159.420000136</v>
      </c>
      <c r="M197" s="99"/>
      <c r="N197" s="98"/>
      <c r="O197" s="98"/>
      <c r="P197" s="98"/>
      <c r="Q197" s="98"/>
      <c r="R197" s="98"/>
      <c r="S197" s="98"/>
      <c r="T197" s="98"/>
      <c r="U197" s="98"/>
      <c r="V197" s="98"/>
      <c r="W197" s="98"/>
      <c r="X197" s="98"/>
      <c r="Y197" s="98"/>
      <c r="Z197" s="98"/>
      <c r="AA197" s="98"/>
      <c r="AB197" s="98"/>
      <c r="AC197" s="98"/>
      <c r="AD197" s="98"/>
      <c r="AE197" s="98"/>
      <c r="AF197" s="98"/>
      <c r="AG197" s="98"/>
      <c r="AH197" s="98"/>
      <c r="AI197" s="98"/>
      <c r="AJ197" s="98"/>
      <c r="AK197" s="98"/>
      <c r="AL197" s="98"/>
      <c r="AM197" s="98"/>
      <c r="AN197" s="98"/>
      <c r="AO197" s="98"/>
      <c r="AP197" s="98"/>
      <c r="AQ197" s="98"/>
      <c r="AR197" s="102"/>
      <c r="AS197" s="98"/>
      <c r="AT197" s="102"/>
      <c r="AU197" s="98"/>
      <c r="AV197" s="133"/>
      <c r="AW197" s="136">
        <f t="shared" si="92"/>
        <v>0</v>
      </c>
      <c r="AX197" s="136">
        <f t="shared" si="93"/>
        <v>0</v>
      </c>
      <c r="AY197" s="207">
        <f t="shared" si="94"/>
        <v>0</v>
      </c>
      <c r="AZ197" s="136">
        <f t="shared" si="86"/>
        <v>0</v>
      </c>
      <c r="BA197" s="137">
        <f t="shared" ref="BA197:BA200" si="100">AY197-AZ197</f>
        <v>0</v>
      </c>
      <c r="BB197" s="138">
        <v>0</v>
      </c>
    </row>
    <row r="198" spans="1:54" s="134" customFormat="1" ht="31.5" hidden="1" x14ac:dyDescent="0.25">
      <c r="A198" s="212">
        <v>45243</v>
      </c>
      <c r="B198" s="213"/>
      <c r="C198" s="213" t="s">
        <v>241</v>
      </c>
      <c r="D198" s="239"/>
      <c r="E198" s="215" t="s">
        <v>242</v>
      </c>
      <c r="F198" s="98"/>
      <c r="G198" s="98"/>
      <c r="H198" s="95">
        <f t="shared" si="98"/>
        <v>98009984.920000136</v>
      </c>
      <c r="I198" s="98"/>
      <c r="J198" s="98"/>
      <c r="K198" s="98">
        <f t="shared" si="99"/>
        <v>35174.5</v>
      </c>
      <c r="L198" s="99">
        <f t="shared" si="97"/>
        <v>98045159.420000136</v>
      </c>
      <c r="M198" s="99"/>
      <c r="N198" s="98"/>
      <c r="O198" s="98"/>
      <c r="P198" s="98"/>
      <c r="Q198" s="98"/>
      <c r="R198" s="98"/>
      <c r="S198" s="98"/>
      <c r="T198" s="98"/>
      <c r="U198" s="98"/>
      <c r="V198" s="98"/>
      <c r="W198" s="98"/>
      <c r="X198" s="98"/>
      <c r="Y198" s="98"/>
      <c r="Z198" s="98"/>
      <c r="AA198" s="98"/>
      <c r="AB198" s="98"/>
      <c r="AC198" s="98"/>
      <c r="AD198" s="98"/>
      <c r="AE198" s="98"/>
      <c r="AF198" s="98"/>
      <c r="AG198" s="98"/>
      <c r="AH198" s="98"/>
      <c r="AI198" s="98"/>
      <c r="AJ198" s="98"/>
      <c r="AK198" s="98"/>
      <c r="AL198" s="98"/>
      <c r="AM198" s="98"/>
      <c r="AN198" s="98"/>
      <c r="AO198" s="98"/>
      <c r="AP198" s="98"/>
      <c r="AQ198" s="98"/>
      <c r="AR198" s="102"/>
      <c r="AS198" s="98"/>
      <c r="AT198" s="102"/>
      <c r="AU198" s="98"/>
      <c r="AV198" s="133"/>
      <c r="AW198" s="136">
        <f t="shared" si="92"/>
        <v>0</v>
      </c>
      <c r="AX198" s="136">
        <f t="shared" si="93"/>
        <v>0</v>
      </c>
      <c r="AY198" s="207">
        <f t="shared" si="94"/>
        <v>0</v>
      </c>
      <c r="AZ198" s="136">
        <f t="shared" si="86"/>
        <v>0</v>
      </c>
      <c r="BA198" s="137">
        <f t="shared" si="100"/>
        <v>0</v>
      </c>
      <c r="BB198" s="138">
        <v>0</v>
      </c>
    </row>
    <row r="199" spans="1:54" s="134" customFormat="1" ht="15.75" hidden="1" x14ac:dyDescent="0.25">
      <c r="A199" s="212">
        <v>45243</v>
      </c>
      <c r="B199" s="213"/>
      <c r="C199" s="213" t="s">
        <v>243</v>
      </c>
      <c r="D199" s="239"/>
      <c r="E199" s="215" t="s">
        <v>80</v>
      </c>
      <c r="F199" s="98"/>
      <c r="G199" s="98"/>
      <c r="H199" s="95">
        <f t="shared" si="98"/>
        <v>98009984.920000136</v>
      </c>
      <c r="I199" s="95"/>
      <c r="J199" s="95"/>
      <c r="K199" s="98">
        <f t="shared" si="99"/>
        <v>35174.5</v>
      </c>
      <c r="L199" s="96">
        <f t="shared" si="97"/>
        <v>98045159.420000136</v>
      </c>
      <c r="M199" s="96"/>
      <c r="N199" s="98"/>
      <c r="O199" s="98"/>
      <c r="P199" s="98"/>
      <c r="Q199" s="98"/>
      <c r="R199" s="98"/>
      <c r="S199" s="98"/>
      <c r="T199" s="98"/>
      <c r="U199" s="98"/>
      <c r="V199" s="98"/>
      <c r="W199" s="98"/>
      <c r="X199" s="98"/>
      <c r="Y199" s="98"/>
      <c r="Z199" s="98"/>
      <c r="AA199" s="98"/>
      <c r="AB199" s="98"/>
      <c r="AC199" s="98"/>
      <c r="AD199" s="98"/>
      <c r="AE199" s="98"/>
      <c r="AF199" s="98"/>
      <c r="AG199" s="98"/>
      <c r="AH199" s="98"/>
      <c r="AI199" s="98"/>
      <c r="AJ199" s="98"/>
      <c r="AK199" s="98"/>
      <c r="AL199" s="98"/>
      <c r="AM199" s="98"/>
      <c r="AN199" s="98"/>
      <c r="AO199" s="98"/>
      <c r="AP199" s="98"/>
      <c r="AQ199" s="98"/>
      <c r="AR199" s="102"/>
      <c r="AS199" s="98"/>
      <c r="AT199" s="102"/>
      <c r="AU199" s="98"/>
      <c r="AV199" s="133"/>
      <c r="AW199" s="136">
        <f t="shared" si="92"/>
        <v>0</v>
      </c>
      <c r="AX199" s="136">
        <f t="shared" si="93"/>
        <v>0</v>
      </c>
      <c r="AY199" s="207">
        <f t="shared" si="94"/>
        <v>0</v>
      </c>
      <c r="AZ199" s="136">
        <f t="shared" si="86"/>
        <v>0</v>
      </c>
      <c r="BA199" s="137">
        <f t="shared" si="100"/>
        <v>0</v>
      </c>
      <c r="BB199" s="138">
        <v>0</v>
      </c>
    </row>
    <row r="200" spans="1:54" s="134" customFormat="1" ht="15.75" hidden="1" x14ac:dyDescent="0.25">
      <c r="A200" s="212">
        <v>45244</v>
      </c>
      <c r="B200" s="213"/>
      <c r="C200" s="213" t="s">
        <v>244</v>
      </c>
      <c r="D200" s="239"/>
      <c r="E200" s="215" t="s">
        <v>80</v>
      </c>
      <c r="F200" s="98"/>
      <c r="G200" s="98"/>
      <c r="H200" s="95">
        <f t="shared" si="98"/>
        <v>98009984.920000136</v>
      </c>
      <c r="I200" s="95"/>
      <c r="J200" s="95"/>
      <c r="K200" s="98">
        <f t="shared" si="99"/>
        <v>35174.5</v>
      </c>
      <c r="L200" s="96">
        <f t="shared" si="97"/>
        <v>98045159.420000136</v>
      </c>
      <c r="M200" s="96"/>
      <c r="N200" s="98"/>
      <c r="O200" s="98"/>
      <c r="P200" s="98"/>
      <c r="Q200" s="98"/>
      <c r="R200" s="98"/>
      <c r="S200" s="98"/>
      <c r="T200" s="98"/>
      <c r="U200" s="98"/>
      <c r="V200" s="98"/>
      <c r="W200" s="98"/>
      <c r="X200" s="98"/>
      <c r="Y200" s="98"/>
      <c r="Z200" s="98"/>
      <c r="AA200" s="98"/>
      <c r="AB200" s="98"/>
      <c r="AC200" s="98"/>
      <c r="AD200" s="98"/>
      <c r="AE200" s="98"/>
      <c r="AF200" s="98"/>
      <c r="AG200" s="98"/>
      <c r="AH200" s="98"/>
      <c r="AI200" s="98"/>
      <c r="AJ200" s="98"/>
      <c r="AK200" s="98"/>
      <c r="AL200" s="98"/>
      <c r="AM200" s="98"/>
      <c r="AN200" s="98"/>
      <c r="AO200" s="98"/>
      <c r="AP200" s="98"/>
      <c r="AQ200" s="98"/>
      <c r="AR200" s="102"/>
      <c r="AS200" s="98"/>
      <c r="AT200" s="102"/>
      <c r="AU200" s="98"/>
      <c r="AV200" s="133"/>
      <c r="AW200" s="136">
        <f t="shared" si="92"/>
        <v>0</v>
      </c>
      <c r="AX200" s="136">
        <f t="shared" si="93"/>
        <v>0</v>
      </c>
      <c r="AY200" s="207">
        <f t="shared" si="94"/>
        <v>0</v>
      </c>
      <c r="AZ200" s="136">
        <f t="shared" si="86"/>
        <v>0</v>
      </c>
      <c r="BA200" s="137">
        <f t="shared" si="100"/>
        <v>0</v>
      </c>
      <c r="BB200" s="138">
        <v>0</v>
      </c>
    </row>
    <row r="201" spans="1:54" s="134" customFormat="1" ht="15.75" hidden="1" x14ac:dyDescent="0.25">
      <c r="A201" s="212"/>
      <c r="B201" s="213"/>
      <c r="C201" s="213"/>
      <c r="D201" s="239"/>
      <c r="E201" s="215"/>
      <c r="F201" s="98"/>
      <c r="G201" s="98"/>
      <c r="H201" s="95">
        <f t="shared" si="98"/>
        <v>98009984.920000136</v>
      </c>
      <c r="I201" s="95"/>
      <c r="J201" s="95"/>
      <c r="K201" s="98">
        <f t="shared" si="99"/>
        <v>35174.5</v>
      </c>
      <c r="L201" s="96">
        <f t="shared" si="97"/>
        <v>98045159.420000136</v>
      </c>
      <c r="M201" s="96"/>
      <c r="N201" s="98"/>
      <c r="O201" s="98"/>
      <c r="P201" s="98"/>
      <c r="Q201" s="98"/>
      <c r="R201" s="98"/>
      <c r="S201" s="98"/>
      <c r="T201" s="98"/>
      <c r="U201" s="98"/>
      <c r="V201" s="98"/>
      <c r="W201" s="98"/>
      <c r="X201" s="98"/>
      <c r="Y201" s="98"/>
      <c r="Z201" s="98"/>
      <c r="AA201" s="98"/>
      <c r="AB201" s="98"/>
      <c r="AC201" s="98"/>
      <c r="AD201" s="98"/>
      <c r="AE201" s="98"/>
      <c r="AF201" s="98"/>
      <c r="AG201" s="98"/>
      <c r="AH201" s="98"/>
      <c r="AI201" s="98"/>
      <c r="AJ201" s="98"/>
      <c r="AK201" s="98"/>
      <c r="AL201" s="98"/>
      <c r="AM201" s="98"/>
      <c r="AN201" s="98"/>
      <c r="AO201" s="98"/>
      <c r="AP201" s="98"/>
      <c r="AQ201" s="98"/>
      <c r="AR201" s="102"/>
      <c r="AS201" s="98"/>
      <c r="AT201" s="102"/>
      <c r="AU201" s="98"/>
      <c r="AV201" s="133"/>
      <c r="AW201" s="136">
        <f t="shared" si="92"/>
        <v>0</v>
      </c>
      <c r="AX201" s="136">
        <f t="shared" si="93"/>
        <v>0</v>
      </c>
      <c r="AY201" s="207">
        <f t="shared" si="94"/>
        <v>0</v>
      </c>
      <c r="AZ201" s="136">
        <f t="shared" si="86"/>
        <v>0</v>
      </c>
      <c r="BA201" s="137">
        <f t="shared" si="87"/>
        <v>0</v>
      </c>
      <c r="BB201" s="138">
        <v>0</v>
      </c>
    </row>
    <row r="202" spans="1:54" s="131" customFormat="1" ht="16.5" hidden="1" thickBot="1" x14ac:dyDescent="0.3">
      <c r="A202" s="221"/>
      <c r="B202" s="222"/>
      <c r="C202" s="222"/>
      <c r="D202" s="223"/>
      <c r="E202" s="255" t="s">
        <v>245</v>
      </c>
      <c r="F202" s="94">
        <f>SUM(F189:F201)</f>
        <v>0</v>
      </c>
      <c r="G202" s="94">
        <f>SUM(G189:G201)</f>
        <v>0</v>
      </c>
      <c r="H202" s="94">
        <f>H201</f>
        <v>98009984.920000136</v>
      </c>
      <c r="I202" s="94">
        <f>SUM(I189:I201)</f>
        <v>0</v>
      </c>
      <c r="J202" s="94">
        <f>SUM(J189:J201)</f>
        <v>0</v>
      </c>
      <c r="K202" s="94">
        <f>K201</f>
        <v>35174.5</v>
      </c>
      <c r="L202" s="94">
        <f t="shared" si="81"/>
        <v>98045159.420000136</v>
      </c>
      <c r="M202" s="94"/>
      <c r="N202" s="94">
        <f>SUM(N190:N201)</f>
        <v>0</v>
      </c>
      <c r="O202" s="94">
        <f>SUM(O190:O201)</f>
        <v>0</v>
      </c>
      <c r="P202" s="94">
        <f t="shared" ref="P202:AU202" si="101">SUM(P189:P201)</f>
        <v>0</v>
      </c>
      <c r="Q202" s="94">
        <f t="shared" si="101"/>
        <v>0</v>
      </c>
      <c r="R202" s="94">
        <f t="shared" si="101"/>
        <v>0</v>
      </c>
      <c r="S202" s="94">
        <f t="shared" si="101"/>
        <v>0</v>
      </c>
      <c r="T202" s="94">
        <f t="shared" si="101"/>
        <v>0</v>
      </c>
      <c r="U202" s="94">
        <f t="shared" si="101"/>
        <v>0</v>
      </c>
      <c r="V202" s="94">
        <f t="shared" si="101"/>
        <v>0</v>
      </c>
      <c r="W202" s="94">
        <f t="shared" si="101"/>
        <v>0</v>
      </c>
      <c r="X202" s="94">
        <f t="shared" si="101"/>
        <v>0</v>
      </c>
      <c r="Y202" s="94">
        <f t="shared" si="101"/>
        <v>0</v>
      </c>
      <c r="Z202" s="94">
        <f t="shared" si="101"/>
        <v>0</v>
      </c>
      <c r="AA202" s="94">
        <f t="shared" si="101"/>
        <v>0</v>
      </c>
      <c r="AB202" s="94">
        <f t="shared" si="101"/>
        <v>0</v>
      </c>
      <c r="AC202" s="94">
        <f t="shared" si="101"/>
        <v>0</v>
      </c>
      <c r="AD202" s="94">
        <f t="shared" si="101"/>
        <v>0</v>
      </c>
      <c r="AE202" s="94">
        <f t="shared" si="101"/>
        <v>0</v>
      </c>
      <c r="AF202" s="94">
        <f t="shared" si="101"/>
        <v>0</v>
      </c>
      <c r="AG202" s="94">
        <f t="shared" si="101"/>
        <v>0</v>
      </c>
      <c r="AH202" s="94">
        <f t="shared" si="101"/>
        <v>0</v>
      </c>
      <c r="AI202" s="94">
        <f t="shared" si="101"/>
        <v>0</v>
      </c>
      <c r="AJ202" s="94">
        <f t="shared" si="101"/>
        <v>0</v>
      </c>
      <c r="AK202" s="94">
        <f t="shared" si="101"/>
        <v>0</v>
      </c>
      <c r="AL202" s="94">
        <f t="shared" si="101"/>
        <v>0</v>
      </c>
      <c r="AM202" s="94">
        <f t="shared" si="101"/>
        <v>0</v>
      </c>
      <c r="AN202" s="94">
        <f t="shared" si="101"/>
        <v>0</v>
      </c>
      <c r="AO202" s="94">
        <f t="shared" si="101"/>
        <v>0</v>
      </c>
      <c r="AP202" s="94">
        <f t="shared" si="101"/>
        <v>0</v>
      </c>
      <c r="AQ202" s="94">
        <f t="shared" si="101"/>
        <v>0</v>
      </c>
      <c r="AR202" s="94">
        <f t="shared" si="101"/>
        <v>0</v>
      </c>
      <c r="AS202" s="94">
        <f t="shared" si="101"/>
        <v>0</v>
      </c>
      <c r="AT202" s="94">
        <f t="shared" si="101"/>
        <v>0</v>
      </c>
      <c r="AU202" s="94">
        <f t="shared" si="101"/>
        <v>0</v>
      </c>
      <c r="AV202" s="135"/>
      <c r="AW202" s="136">
        <f t="shared" si="92"/>
        <v>0</v>
      </c>
      <c r="AX202" s="136">
        <f t="shared" si="93"/>
        <v>0</v>
      </c>
      <c r="AY202" s="207">
        <f t="shared" si="94"/>
        <v>0</v>
      </c>
      <c r="AZ202" s="136">
        <f t="shared" si="86"/>
        <v>0</v>
      </c>
      <c r="BA202" s="137">
        <f t="shared" si="87"/>
        <v>0</v>
      </c>
      <c r="BB202" s="138">
        <v>0</v>
      </c>
    </row>
    <row r="203" spans="1:54" s="134" customFormat="1" ht="15.75" hidden="1" x14ac:dyDescent="0.25">
      <c r="A203" s="247"/>
      <c r="B203" s="242"/>
      <c r="C203" s="242"/>
      <c r="D203" s="248"/>
      <c r="E203" s="249"/>
      <c r="F203" s="95"/>
      <c r="G203" s="95"/>
      <c r="H203" s="95"/>
      <c r="I203" s="95"/>
      <c r="J203" s="95"/>
      <c r="K203" s="95"/>
      <c r="L203" s="96">
        <f t="shared" si="81"/>
        <v>0</v>
      </c>
      <c r="M203" s="96"/>
      <c r="N203" s="95"/>
      <c r="O203" s="95"/>
      <c r="P203" s="95"/>
      <c r="Q203" s="95"/>
      <c r="R203" s="95"/>
      <c r="S203" s="95"/>
      <c r="T203" s="95"/>
      <c r="U203" s="95"/>
      <c r="V203" s="95"/>
      <c r="W203" s="95"/>
      <c r="X203" s="95"/>
      <c r="Y203" s="95"/>
      <c r="Z203" s="95"/>
      <c r="AA203" s="95"/>
      <c r="AB203" s="95"/>
      <c r="AC203" s="95"/>
      <c r="AD203" s="95"/>
      <c r="AE203" s="95"/>
      <c r="AF203" s="95"/>
      <c r="AG203" s="95"/>
      <c r="AH203" s="95"/>
      <c r="AI203" s="95"/>
      <c r="AJ203" s="95"/>
      <c r="AK203" s="96"/>
      <c r="AL203" s="96"/>
      <c r="AM203" s="96"/>
      <c r="AN203" s="96"/>
      <c r="AO203" s="96"/>
      <c r="AP203" s="96"/>
      <c r="AQ203" s="96"/>
      <c r="AR203" s="97"/>
      <c r="AS203" s="96"/>
      <c r="AT203" s="97"/>
      <c r="AU203" s="96"/>
      <c r="AV203" s="133"/>
      <c r="AW203" s="136">
        <f t="shared" si="92"/>
        <v>0</v>
      </c>
      <c r="AX203" s="136">
        <f t="shared" si="93"/>
        <v>0</v>
      </c>
      <c r="AY203" s="207">
        <f t="shared" si="94"/>
        <v>0</v>
      </c>
      <c r="AZ203" s="136">
        <f t="shared" ref="AZ203:AZ234" si="102">AY203-J203</f>
        <v>0</v>
      </c>
      <c r="BA203" s="137">
        <f t="shared" si="87"/>
        <v>0</v>
      </c>
      <c r="BB203" s="138">
        <v>0</v>
      </c>
    </row>
    <row r="204" spans="1:54" s="134" customFormat="1" ht="15.75" hidden="1" x14ac:dyDescent="0.25">
      <c r="A204" s="212">
        <v>45273</v>
      </c>
      <c r="B204" s="213" t="s">
        <v>264</v>
      </c>
      <c r="C204" s="242" t="s">
        <v>281</v>
      </c>
      <c r="D204" s="239" t="s">
        <v>201</v>
      </c>
      <c r="E204" s="215" t="s">
        <v>272</v>
      </c>
      <c r="F204" s="98"/>
      <c r="G204" s="98"/>
      <c r="H204" s="95">
        <f>H201+F204-G204</f>
        <v>98009984.920000136</v>
      </c>
      <c r="I204" s="98"/>
      <c r="J204" s="98"/>
      <c r="K204" s="95">
        <f>K201+I204-J204</f>
        <v>35174.5</v>
      </c>
      <c r="L204" s="96">
        <f t="shared" si="81"/>
        <v>98045159.420000136</v>
      </c>
      <c r="M204" s="96"/>
      <c r="N204" s="98"/>
      <c r="O204" s="98"/>
      <c r="P204" s="98"/>
      <c r="Q204" s="98"/>
      <c r="R204" s="98"/>
      <c r="S204" s="98"/>
      <c r="T204" s="98"/>
      <c r="U204" s="98"/>
      <c r="V204" s="98"/>
      <c r="W204" s="98"/>
      <c r="X204" s="98"/>
      <c r="Y204" s="98"/>
      <c r="Z204" s="98"/>
      <c r="AA204" s="98"/>
      <c r="AB204" s="98"/>
      <c r="AC204" s="98"/>
      <c r="AD204" s="98"/>
      <c r="AE204" s="98"/>
      <c r="AF204" s="98"/>
      <c r="AG204" s="98"/>
      <c r="AH204" s="98"/>
      <c r="AI204" s="98"/>
      <c r="AJ204" s="98"/>
      <c r="AK204" s="98"/>
      <c r="AL204" s="98"/>
      <c r="AM204" s="98"/>
      <c r="AN204" s="98"/>
      <c r="AO204" s="98"/>
      <c r="AP204" s="98"/>
      <c r="AQ204" s="98"/>
      <c r="AR204" s="102"/>
      <c r="AS204" s="98"/>
      <c r="AT204" s="102"/>
      <c r="AU204" s="98"/>
      <c r="AV204" s="133"/>
      <c r="AW204" s="136">
        <f t="shared" si="92"/>
        <v>0</v>
      </c>
      <c r="AX204" s="136">
        <f t="shared" si="93"/>
        <v>0</v>
      </c>
      <c r="AY204" s="207">
        <f t="shared" si="94"/>
        <v>0</v>
      </c>
      <c r="AZ204" s="136">
        <f t="shared" si="102"/>
        <v>0</v>
      </c>
      <c r="BA204" s="137">
        <f t="shared" si="87"/>
        <v>0</v>
      </c>
      <c r="BB204" s="138">
        <v>0</v>
      </c>
    </row>
    <row r="205" spans="1:54" s="134" customFormat="1" ht="15.75" hidden="1" x14ac:dyDescent="0.25">
      <c r="A205" s="212">
        <v>45273</v>
      </c>
      <c r="B205" s="213" t="s">
        <v>265</v>
      </c>
      <c r="C205" s="242" t="s">
        <v>282</v>
      </c>
      <c r="D205" s="239" t="s">
        <v>201</v>
      </c>
      <c r="E205" s="215" t="s">
        <v>272</v>
      </c>
      <c r="F205" s="98"/>
      <c r="G205" s="98"/>
      <c r="H205" s="95">
        <f>H204+F205-G205</f>
        <v>98009984.920000136</v>
      </c>
      <c r="I205" s="98"/>
      <c r="J205" s="98"/>
      <c r="K205" s="95">
        <f>K204+I205-J205</f>
        <v>35174.5</v>
      </c>
      <c r="L205" s="96">
        <f t="shared" si="81"/>
        <v>98045159.420000136</v>
      </c>
      <c r="M205" s="96"/>
      <c r="N205" s="98"/>
      <c r="O205" s="98"/>
      <c r="P205" s="98"/>
      <c r="Q205" s="98"/>
      <c r="R205" s="98"/>
      <c r="S205" s="98"/>
      <c r="T205" s="98"/>
      <c r="U205" s="98"/>
      <c r="V205" s="98"/>
      <c r="W205" s="98"/>
      <c r="X205" s="98"/>
      <c r="Y205" s="98"/>
      <c r="Z205" s="98"/>
      <c r="AA205" s="98"/>
      <c r="AB205" s="98"/>
      <c r="AC205" s="98"/>
      <c r="AD205" s="98"/>
      <c r="AE205" s="98"/>
      <c r="AF205" s="98"/>
      <c r="AG205" s="98"/>
      <c r="AH205" s="98"/>
      <c r="AI205" s="98"/>
      <c r="AJ205" s="98"/>
      <c r="AK205" s="98"/>
      <c r="AL205" s="98"/>
      <c r="AM205" s="98"/>
      <c r="AN205" s="98"/>
      <c r="AO205" s="98"/>
      <c r="AP205" s="98"/>
      <c r="AQ205" s="98"/>
      <c r="AR205" s="102"/>
      <c r="AS205" s="98"/>
      <c r="AT205" s="102"/>
      <c r="AU205" s="98"/>
      <c r="AV205" s="133"/>
      <c r="AW205" s="136">
        <f t="shared" si="92"/>
        <v>0</v>
      </c>
      <c r="AX205" s="136">
        <f t="shared" si="93"/>
        <v>0</v>
      </c>
      <c r="AY205" s="207">
        <f t="shared" si="94"/>
        <v>0</v>
      </c>
      <c r="AZ205" s="136">
        <f t="shared" si="102"/>
        <v>0</v>
      </c>
      <c r="BA205" s="137">
        <f t="shared" si="87"/>
        <v>0</v>
      </c>
      <c r="BB205" s="138">
        <v>0</v>
      </c>
    </row>
    <row r="206" spans="1:54" s="134" customFormat="1" ht="31.5" hidden="1" x14ac:dyDescent="0.25">
      <c r="A206" s="212">
        <v>45273</v>
      </c>
      <c r="B206" s="213" t="s">
        <v>266</v>
      </c>
      <c r="C206" s="242" t="s">
        <v>283</v>
      </c>
      <c r="D206" s="239" t="s">
        <v>141</v>
      </c>
      <c r="E206" s="215" t="s">
        <v>273</v>
      </c>
      <c r="F206" s="98"/>
      <c r="G206" s="98"/>
      <c r="H206" s="95">
        <f t="shared" ref="H206:H231" si="103">H205+F206-G206</f>
        <v>98009984.920000136</v>
      </c>
      <c r="I206" s="98"/>
      <c r="J206" s="98"/>
      <c r="K206" s="95">
        <f t="shared" ref="K206:K231" si="104">K205+I206-J206</f>
        <v>35174.5</v>
      </c>
      <c r="L206" s="96">
        <f t="shared" si="81"/>
        <v>98045159.420000136</v>
      </c>
      <c r="M206" s="96"/>
      <c r="N206" s="98"/>
      <c r="O206" s="98"/>
      <c r="P206" s="98"/>
      <c r="Q206" s="98"/>
      <c r="R206" s="98"/>
      <c r="S206" s="98"/>
      <c r="T206" s="98"/>
      <c r="U206" s="98"/>
      <c r="V206" s="98"/>
      <c r="W206" s="98"/>
      <c r="X206" s="98"/>
      <c r="Y206" s="98"/>
      <c r="Z206" s="98"/>
      <c r="AA206" s="98"/>
      <c r="AB206" s="98"/>
      <c r="AC206" s="98"/>
      <c r="AD206" s="98"/>
      <c r="AE206" s="98"/>
      <c r="AF206" s="98"/>
      <c r="AG206" s="98"/>
      <c r="AH206" s="98"/>
      <c r="AI206" s="98"/>
      <c r="AJ206" s="98"/>
      <c r="AK206" s="98"/>
      <c r="AL206" s="98"/>
      <c r="AM206" s="98"/>
      <c r="AN206" s="98"/>
      <c r="AO206" s="98"/>
      <c r="AP206" s="98"/>
      <c r="AQ206" s="98"/>
      <c r="AR206" s="102"/>
      <c r="AS206" s="98"/>
      <c r="AT206" s="102"/>
      <c r="AU206" s="98"/>
      <c r="AV206" s="133"/>
      <c r="AW206" s="136">
        <f t="shared" si="92"/>
        <v>0</v>
      </c>
      <c r="AX206" s="136">
        <f t="shared" si="93"/>
        <v>0</v>
      </c>
      <c r="AY206" s="207">
        <f t="shared" si="94"/>
        <v>0</v>
      </c>
      <c r="AZ206" s="136">
        <f t="shared" si="102"/>
        <v>0</v>
      </c>
      <c r="BA206" s="137">
        <f t="shared" si="87"/>
        <v>0</v>
      </c>
      <c r="BB206" s="138">
        <v>0</v>
      </c>
    </row>
    <row r="207" spans="1:54" s="132" customFormat="1" ht="31.5" hidden="1" x14ac:dyDescent="0.25">
      <c r="A207" s="212">
        <v>45278</v>
      </c>
      <c r="B207" s="213"/>
      <c r="C207" s="275" t="s">
        <v>259</v>
      </c>
      <c r="D207" s="248"/>
      <c r="E207" s="276" t="s">
        <v>294</v>
      </c>
      <c r="F207" s="98"/>
      <c r="G207" s="98"/>
      <c r="H207" s="95">
        <f t="shared" si="103"/>
        <v>98009984.920000136</v>
      </c>
      <c r="I207" s="98"/>
      <c r="J207" s="98"/>
      <c r="K207" s="95">
        <f t="shared" si="104"/>
        <v>35174.5</v>
      </c>
      <c r="L207" s="99">
        <f t="shared" si="81"/>
        <v>98045159.420000136</v>
      </c>
      <c r="M207" s="99"/>
      <c r="N207" s="98"/>
      <c r="O207" s="98"/>
      <c r="P207" s="98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  <c r="AA207" s="101"/>
      <c r="AB207" s="101"/>
      <c r="AC207" s="101"/>
      <c r="AD207" s="101"/>
      <c r="AE207" s="101"/>
      <c r="AF207" s="101"/>
      <c r="AG207" s="101"/>
      <c r="AH207" s="101"/>
      <c r="AI207" s="101"/>
      <c r="AJ207" s="101"/>
      <c r="AK207" s="101"/>
      <c r="AL207" s="101"/>
      <c r="AM207" s="101"/>
      <c r="AN207" s="101"/>
      <c r="AO207" s="101"/>
      <c r="AP207" s="101"/>
      <c r="AQ207" s="101"/>
      <c r="AR207" s="129"/>
      <c r="AS207" s="101"/>
      <c r="AT207" s="129"/>
      <c r="AU207" s="101">
        <f>AU205</f>
        <v>0</v>
      </c>
      <c r="AV207" s="130"/>
      <c r="AW207" s="136">
        <f t="shared" si="92"/>
        <v>0</v>
      </c>
      <c r="AX207" s="136">
        <f t="shared" si="93"/>
        <v>0</v>
      </c>
      <c r="AY207" s="207">
        <f t="shared" si="94"/>
        <v>0</v>
      </c>
      <c r="AZ207" s="136">
        <f t="shared" si="102"/>
        <v>0</v>
      </c>
      <c r="BA207" s="137">
        <f t="shared" si="87"/>
        <v>0</v>
      </c>
      <c r="BB207" s="138">
        <v>0</v>
      </c>
    </row>
    <row r="208" spans="1:54" s="134" customFormat="1" ht="31.5" hidden="1" x14ac:dyDescent="0.25">
      <c r="A208" s="247">
        <v>45278</v>
      </c>
      <c r="B208" s="213"/>
      <c r="C208" s="231" t="s">
        <v>260</v>
      </c>
      <c r="D208" s="248"/>
      <c r="E208" s="271" t="s">
        <v>295</v>
      </c>
      <c r="F208" s="95"/>
      <c r="G208" s="95"/>
      <c r="H208" s="95">
        <f t="shared" si="103"/>
        <v>98009984.920000136</v>
      </c>
      <c r="I208" s="95"/>
      <c r="J208" s="95"/>
      <c r="K208" s="95">
        <f t="shared" si="104"/>
        <v>35174.5</v>
      </c>
      <c r="L208" s="96">
        <f t="shared" si="81"/>
        <v>98045159.420000136</v>
      </c>
      <c r="M208" s="96"/>
      <c r="N208" s="95"/>
      <c r="O208" s="95"/>
      <c r="P208" s="95"/>
      <c r="Q208" s="95"/>
      <c r="R208" s="95"/>
      <c r="S208" s="95"/>
      <c r="T208" s="95"/>
      <c r="U208" s="95"/>
      <c r="V208" s="95"/>
      <c r="W208" s="95"/>
      <c r="X208" s="95"/>
      <c r="Y208" s="95"/>
      <c r="Z208" s="95"/>
      <c r="AA208" s="95"/>
      <c r="AB208" s="95"/>
      <c r="AC208" s="95"/>
      <c r="AD208" s="95"/>
      <c r="AE208" s="95"/>
      <c r="AF208" s="95"/>
      <c r="AG208" s="95"/>
      <c r="AH208" s="95"/>
      <c r="AI208" s="95"/>
      <c r="AJ208" s="95"/>
      <c r="AK208" s="95"/>
      <c r="AL208" s="95"/>
      <c r="AM208" s="95"/>
      <c r="AN208" s="95"/>
      <c r="AO208" s="95"/>
      <c r="AP208" s="95"/>
      <c r="AQ208" s="95"/>
      <c r="AR208" s="100"/>
      <c r="AS208" s="95"/>
      <c r="AT208" s="100"/>
      <c r="AU208" s="95"/>
      <c r="AV208" s="133"/>
      <c r="AW208" s="136">
        <f t="shared" si="92"/>
        <v>0</v>
      </c>
      <c r="AX208" s="136">
        <f t="shared" si="93"/>
        <v>0</v>
      </c>
      <c r="AY208" s="207">
        <f t="shared" si="94"/>
        <v>0</v>
      </c>
      <c r="AZ208" s="136">
        <f t="shared" si="102"/>
        <v>0</v>
      </c>
      <c r="BA208" s="137">
        <f t="shared" si="87"/>
        <v>0</v>
      </c>
      <c r="BB208" s="138">
        <v>0</v>
      </c>
    </row>
    <row r="209" spans="1:54" s="134" customFormat="1" ht="31.5" hidden="1" x14ac:dyDescent="0.25">
      <c r="A209" s="212">
        <v>45278</v>
      </c>
      <c r="B209" s="213"/>
      <c r="C209" s="275" t="s">
        <v>261</v>
      </c>
      <c r="D209" s="248"/>
      <c r="E209" s="239" t="s">
        <v>296</v>
      </c>
      <c r="F209" s="98"/>
      <c r="G209" s="98"/>
      <c r="H209" s="95">
        <f t="shared" si="103"/>
        <v>98009984.920000136</v>
      </c>
      <c r="I209" s="98"/>
      <c r="J209" s="98"/>
      <c r="K209" s="95">
        <f t="shared" si="104"/>
        <v>35174.5</v>
      </c>
      <c r="L209" s="96">
        <f t="shared" si="81"/>
        <v>98045159.420000136</v>
      </c>
      <c r="M209" s="96"/>
      <c r="N209" s="95"/>
      <c r="O209" s="95"/>
      <c r="P209" s="95"/>
      <c r="Q209" s="95"/>
      <c r="R209" s="95"/>
      <c r="S209" s="95"/>
      <c r="T209" s="95"/>
      <c r="U209" s="95"/>
      <c r="V209" s="95"/>
      <c r="W209" s="95"/>
      <c r="X209" s="95"/>
      <c r="Y209" s="95"/>
      <c r="Z209" s="95"/>
      <c r="AA209" s="95"/>
      <c r="AB209" s="95"/>
      <c r="AC209" s="95"/>
      <c r="AD209" s="95"/>
      <c r="AE209" s="95"/>
      <c r="AF209" s="95"/>
      <c r="AG209" s="95"/>
      <c r="AH209" s="95"/>
      <c r="AI209" s="95"/>
      <c r="AJ209" s="95"/>
      <c r="AK209" s="95"/>
      <c r="AL209" s="95"/>
      <c r="AM209" s="95"/>
      <c r="AN209" s="95"/>
      <c r="AO209" s="95"/>
      <c r="AP209" s="95"/>
      <c r="AQ209" s="95"/>
      <c r="AR209" s="100"/>
      <c r="AS209" s="95"/>
      <c r="AT209" s="100"/>
      <c r="AU209" s="95"/>
      <c r="AV209" s="133"/>
      <c r="AW209" s="136">
        <f t="shared" si="92"/>
        <v>0</v>
      </c>
      <c r="AX209" s="136">
        <f t="shared" si="93"/>
        <v>0</v>
      </c>
      <c r="AY209" s="207">
        <f t="shared" si="94"/>
        <v>0</v>
      </c>
      <c r="AZ209" s="136">
        <f t="shared" si="102"/>
        <v>0</v>
      </c>
      <c r="BA209" s="137">
        <f t="shared" si="87"/>
        <v>0</v>
      </c>
      <c r="BB209" s="138">
        <v>0</v>
      </c>
    </row>
    <row r="210" spans="1:54" s="134" customFormat="1" ht="31.5" hidden="1" x14ac:dyDescent="0.25">
      <c r="A210" s="212">
        <v>45279</v>
      </c>
      <c r="B210" s="213" t="s">
        <v>267</v>
      </c>
      <c r="C210" s="242" t="s">
        <v>284</v>
      </c>
      <c r="D210" s="239" t="s">
        <v>274</v>
      </c>
      <c r="E210" s="215" t="s">
        <v>275</v>
      </c>
      <c r="F210" s="98"/>
      <c r="G210" s="98"/>
      <c r="H210" s="95">
        <f t="shared" si="103"/>
        <v>98009984.920000136</v>
      </c>
      <c r="I210" s="98"/>
      <c r="J210" s="98"/>
      <c r="K210" s="95">
        <f t="shared" si="104"/>
        <v>35174.5</v>
      </c>
      <c r="L210" s="96">
        <f t="shared" si="81"/>
        <v>98045159.420000136</v>
      </c>
      <c r="M210" s="96"/>
      <c r="N210" s="98"/>
      <c r="O210" s="98"/>
      <c r="P210" s="98"/>
      <c r="Q210" s="98"/>
      <c r="R210" s="98"/>
      <c r="S210" s="98"/>
      <c r="T210" s="98"/>
      <c r="U210" s="98"/>
      <c r="V210" s="98"/>
      <c r="W210" s="98"/>
      <c r="X210" s="98"/>
      <c r="Y210" s="98"/>
      <c r="Z210" s="98"/>
      <c r="AA210" s="98"/>
      <c r="AB210" s="98"/>
      <c r="AC210" s="98"/>
      <c r="AD210" s="98"/>
      <c r="AE210" s="98"/>
      <c r="AF210" s="98"/>
      <c r="AG210" s="98"/>
      <c r="AH210" s="98"/>
      <c r="AI210" s="98"/>
      <c r="AJ210" s="98"/>
      <c r="AK210" s="98"/>
      <c r="AL210" s="98"/>
      <c r="AM210" s="98"/>
      <c r="AN210" s="98"/>
      <c r="AO210" s="98"/>
      <c r="AP210" s="98"/>
      <c r="AQ210" s="98"/>
      <c r="AR210" s="102"/>
      <c r="AS210" s="98"/>
      <c r="AT210" s="102"/>
      <c r="AU210" s="98"/>
      <c r="AV210" s="133"/>
      <c r="AW210" s="136">
        <f t="shared" si="92"/>
        <v>0</v>
      </c>
      <c r="AX210" s="136">
        <f t="shared" si="93"/>
        <v>0</v>
      </c>
      <c r="AY210" s="207">
        <f t="shared" si="94"/>
        <v>0</v>
      </c>
      <c r="AZ210" s="136">
        <f t="shared" si="102"/>
        <v>0</v>
      </c>
      <c r="BA210" s="137">
        <f t="shared" si="87"/>
        <v>0</v>
      </c>
      <c r="BB210" s="138">
        <v>0</v>
      </c>
    </row>
    <row r="211" spans="1:54" s="134" customFormat="1" ht="31.5" hidden="1" x14ac:dyDescent="0.25">
      <c r="A211" s="212">
        <v>45282</v>
      </c>
      <c r="B211" s="213" t="s">
        <v>268</v>
      </c>
      <c r="C211" s="242" t="s">
        <v>285</v>
      </c>
      <c r="D211" s="239" t="s">
        <v>63</v>
      </c>
      <c r="E211" s="215" t="s">
        <v>276</v>
      </c>
      <c r="F211" s="98"/>
      <c r="G211" s="98"/>
      <c r="H211" s="95">
        <f t="shared" si="103"/>
        <v>98009984.920000136</v>
      </c>
      <c r="I211" s="98"/>
      <c r="J211" s="98"/>
      <c r="K211" s="95">
        <f t="shared" si="104"/>
        <v>35174.5</v>
      </c>
      <c r="L211" s="96">
        <f t="shared" si="81"/>
        <v>98045159.420000136</v>
      </c>
      <c r="M211" s="96"/>
      <c r="N211" s="98"/>
      <c r="O211" s="98"/>
      <c r="P211" s="98"/>
      <c r="Q211" s="98"/>
      <c r="R211" s="98"/>
      <c r="S211" s="98"/>
      <c r="T211" s="98"/>
      <c r="U211" s="98"/>
      <c r="V211" s="98"/>
      <c r="W211" s="98"/>
      <c r="X211" s="98"/>
      <c r="Y211" s="98"/>
      <c r="Z211" s="98"/>
      <c r="AA211" s="98"/>
      <c r="AB211" s="98"/>
      <c r="AC211" s="98"/>
      <c r="AD211" s="98"/>
      <c r="AE211" s="98"/>
      <c r="AF211" s="98"/>
      <c r="AG211" s="98"/>
      <c r="AH211" s="98"/>
      <c r="AI211" s="98"/>
      <c r="AJ211" s="98"/>
      <c r="AK211" s="98"/>
      <c r="AL211" s="98"/>
      <c r="AM211" s="98"/>
      <c r="AN211" s="98"/>
      <c r="AO211" s="98"/>
      <c r="AP211" s="98"/>
      <c r="AQ211" s="98"/>
      <c r="AR211" s="102"/>
      <c r="AS211" s="98"/>
      <c r="AT211" s="98"/>
      <c r="AU211" s="98"/>
      <c r="AV211" s="133"/>
      <c r="AW211" s="136">
        <f t="shared" si="92"/>
        <v>0</v>
      </c>
      <c r="AX211" s="136">
        <f t="shared" si="93"/>
        <v>0</v>
      </c>
      <c r="AY211" s="207">
        <f t="shared" si="94"/>
        <v>0</v>
      </c>
      <c r="AZ211" s="136">
        <f t="shared" si="102"/>
        <v>0</v>
      </c>
      <c r="BA211" s="137">
        <f t="shared" si="87"/>
        <v>0</v>
      </c>
      <c r="BB211" s="138">
        <v>0</v>
      </c>
    </row>
    <row r="212" spans="1:54" s="134" customFormat="1" ht="31.5" hidden="1" x14ac:dyDescent="0.25">
      <c r="A212" s="212">
        <v>45288</v>
      </c>
      <c r="B212" s="213" t="s">
        <v>269</v>
      </c>
      <c r="C212" s="242" t="s">
        <v>286</v>
      </c>
      <c r="D212" s="239" t="s">
        <v>277</v>
      </c>
      <c r="E212" s="215" t="s">
        <v>278</v>
      </c>
      <c r="F212" s="98"/>
      <c r="G212" s="98"/>
      <c r="H212" s="95">
        <f t="shared" si="103"/>
        <v>98009984.920000136</v>
      </c>
      <c r="I212" s="98"/>
      <c r="J212" s="98"/>
      <c r="K212" s="95">
        <f t="shared" si="104"/>
        <v>35174.5</v>
      </c>
      <c r="L212" s="96">
        <f t="shared" si="81"/>
        <v>98045159.420000136</v>
      </c>
      <c r="M212" s="96"/>
      <c r="N212" s="98"/>
      <c r="O212" s="98"/>
      <c r="P212" s="98"/>
      <c r="Q212" s="98"/>
      <c r="R212" s="98"/>
      <c r="S212" s="98"/>
      <c r="T212" s="98"/>
      <c r="U212" s="98"/>
      <c r="V212" s="98"/>
      <c r="W212" s="98"/>
      <c r="X212" s="98"/>
      <c r="Y212" s="98"/>
      <c r="Z212" s="98"/>
      <c r="AA212" s="98"/>
      <c r="AB212" s="98"/>
      <c r="AC212" s="98"/>
      <c r="AD212" s="98"/>
      <c r="AE212" s="98"/>
      <c r="AF212" s="98"/>
      <c r="AG212" s="98"/>
      <c r="AH212" s="98"/>
      <c r="AI212" s="98"/>
      <c r="AJ212" s="98"/>
      <c r="AK212" s="98"/>
      <c r="AL212" s="98"/>
      <c r="AM212" s="98"/>
      <c r="AN212" s="98"/>
      <c r="AO212" s="98"/>
      <c r="AP212" s="98"/>
      <c r="AQ212" s="98"/>
      <c r="AR212" s="102"/>
      <c r="AS212" s="98"/>
      <c r="AT212" s="98"/>
      <c r="AU212" s="98"/>
      <c r="AV212" s="133"/>
      <c r="AW212" s="136">
        <f t="shared" si="92"/>
        <v>0</v>
      </c>
      <c r="AX212" s="136">
        <f t="shared" si="93"/>
        <v>0</v>
      </c>
      <c r="AY212" s="207">
        <f t="shared" si="94"/>
        <v>0</v>
      </c>
      <c r="AZ212" s="136">
        <f t="shared" si="102"/>
        <v>0</v>
      </c>
      <c r="BA212" s="137">
        <f t="shared" si="87"/>
        <v>0</v>
      </c>
      <c r="BB212" s="138">
        <v>0</v>
      </c>
    </row>
    <row r="213" spans="1:54" s="134" customFormat="1" ht="31.5" hidden="1" x14ac:dyDescent="0.25">
      <c r="A213" s="212">
        <v>45288</v>
      </c>
      <c r="B213" s="213" t="s">
        <v>270</v>
      </c>
      <c r="C213" s="242" t="s">
        <v>287</v>
      </c>
      <c r="D213" s="239" t="s">
        <v>63</v>
      </c>
      <c r="E213" s="215" t="s">
        <v>279</v>
      </c>
      <c r="F213" s="98"/>
      <c r="G213" s="98"/>
      <c r="H213" s="95">
        <f t="shared" si="103"/>
        <v>98009984.920000136</v>
      </c>
      <c r="I213" s="98"/>
      <c r="J213" s="98"/>
      <c r="K213" s="95">
        <f t="shared" si="104"/>
        <v>35174.5</v>
      </c>
      <c r="L213" s="96">
        <f t="shared" si="81"/>
        <v>98045159.420000136</v>
      </c>
      <c r="M213" s="96"/>
      <c r="N213" s="98"/>
      <c r="O213" s="98"/>
      <c r="P213" s="98"/>
      <c r="Q213" s="98"/>
      <c r="R213" s="98"/>
      <c r="S213" s="98"/>
      <c r="T213" s="98"/>
      <c r="U213" s="98"/>
      <c r="V213" s="98"/>
      <c r="W213" s="98"/>
      <c r="X213" s="98"/>
      <c r="Y213" s="98"/>
      <c r="Z213" s="98"/>
      <c r="AA213" s="98"/>
      <c r="AB213" s="98"/>
      <c r="AC213" s="98"/>
      <c r="AD213" s="98"/>
      <c r="AE213" s="98"/>
      <c r="AF213" s="98"/>
      <c r="AG213" s="98"/>
      <c r="AH213" s="98"/>
      <c r="AI213" s="98"/>
      <c r="AJ213" s="98"/>
      <c r="AK213" s="98"/>
      <c r="AL213" s="98"/>
      <c r="AM213" s="98"/>
      <c r="AN213" s="98"/>
      <c r="AO213" s="98"/>
      <c r="AP213" s="98"/>
      <c r="AQ213" s="98"/>
      <c r="AR213" s="102"/>
      <c r="AS213" s="98"/>
      <c r="AT213" s="102"/>
      <c r="AU213" s="98"/>
      <c r="AV213" s="133"/>
      <c r="AW213" s="136">
        <f t="shared" si="92"/>
        <v>0</v>
      </c>
      <c r="AX213" s="136">
        <f t="shared" si="93"/>
        <v>0</v>
      </c>
      <c r="AY213" s="207">
        <f t="shared" si="94"/>
        <v>0</v>
      </c>
      <c r="AZ213" s="136">
        <f t="shared" si="102"/>
        <v>0</v>
      </c>
      <c r="BA213" s="137">
        <f t="shared" si="87"/>
        <v>0</v>
      </c>
      <c r="BB213" s="138">
        <v>0</v>
      </c>
    </row>
    <row r="214" spans="1:54" s="134" customFormat="1" ht="31.5" hidden="1" x14ac:dyDescent="0.25">
      <c r="A214" s="212">
        <v>45288</v>
      </c>
      <c r="B214" s="213" t="s">
        <v>271</v>
      </c>
      <c r="C214" s="242" t="s">
        <v>288</v>
      </c>
      <c r="D214" s="239" t="s">
        <v>63</v>
      </c>
      <c r="E214" s="215" t="s">
        <v>280</v>
      </c>
      <c r="F214" s="98"/>
      <c r="G214" s="98"/>
      <c r="H214" s="95">
        <f t="shared" si="103"/>
        <v>98009984.920000136</v>
      </c>
      <c r="I214" s="98"/>
      <c r="J214" s="98"/>
      <c r="K214" s="95">
        <f t="shared" si="104"/>
        <v>35174.5</v>
      </c>
      <c r="L214" s="96">
        <f t="shared" si="81"/>
        <v>98045159.420000136</v>
      </c>
      <c r="M214" s="96"/>
      <c r="N214" s="98"/>
      <c r="O214" s="98"/>
      <c r="P214" s="98"/>
      <c r="Q214" s="98"/>
      <c r="R214" s="98"/>
      <c r="S214" s="98"/>
      <c r="T214" s="98"/>
      <c r="U214" s="98"/>
      <c r="V214" s="98"/>
      <c r="W214" s="98"/>
      <c r="X214" s="98"/>
      <c r="Y214" s="98"/>
      <c r="Z214" s="98"/>
      <c r="AA214" s="98"/>
      <c r="AB214" s="98"/>
      <c r="AC214" s="98"/>
      <c r="AD214" s="98"/>
      <c r="AE214" s="98"/>
      <c r="AF214" s="98"/>
      <c r="AG214" s="98"/>
      <c r="AH214" s="98"/>
      <c r="AI214" s="98"/>
      <c r="AJ214" s="98"/>
      <c r="AK214" s="98"/>
      <c r="AL214" s="98"/>
      <c r="AM214" s="98"/>
      <c r="AN214" s="98"/>
      <c r="AO214" s="98"/>
      <c r="AP214" s="98"/>
      <c r="AQ214" s="98"/>
      <c r="AR214" s="102"/>
      <c r="AS214" s="98"/>
      <c r="AT214" s="102"/>
      <c r="AU214" s="98"/>
      <c r="AV214" s="133"/>
      <c r="AW214" s="136">
        <f t="shared" si="92"/>
        <v>0</v>
      </c>
      <c r="AX214" s="136">
        <f t="shared" si="93"/>
        <v>0</v>
      </c>
      <c r="AY214" s="207">
        <f t="shared" si="94"/>
        <v>0</v>
      </c>
      <c r="AZ214" s="136">
        <f t="shared" si="102"/>
        <v>0</v>
      </c>
      <c r="BA214" s="137">
        <f t="shared" si="87"/>
        <v>0</v>
      </c>
      <c r="BB214" s="138">
        <v>0</v>
      </c>
    </row>
    <row r="215" spans="1:54" s="131" customFormat="1" ht="47.25" hidden="1" x14ac:dyDescent="0.25">
      <c r="A215" s="208">
        <v>45289</v>
      </c>
      <c r="B215" s="274"/>
      <c r="C215" s="209" t="s">
        <v>320</v>
      </c>
      <c r="D215" s="273"/>
      <c r="E215" s="211" t="s">
        <v>324</v>
      </c>
      <c r="F215" s="146"/>
      <c r="G215" s="146"/>
      <c r="H215" s="95">
        <f t="shared" si="103"/>
        <v>98009984.920000136</v>
      </c>
      <c r="I215" s="146"/>
      <c r="J215" s="146"/>
      <c r="K215" s="95">
        <f t="shared" si="104"/>
        <v>35174.5</v>
      </c>
      <c r="L215" s="99">
        <f t="shared" si="81"/>
        <v>98045159.420000136</v>
      </c>
      <c r="M215" s="99"/>
      <c r="N215" s="146"/>
      <c r="O215" s="146"/>
      <c r="P215" s="146"/>
      <c r="Q215" s="144"/>
      <c r="R215" s="144"/>
      <c r="S215" s="144"/>
      <c r="T215" s="144"/>
      <c r="U215" s="144"/>
      <c r="V215" s="144"/>
      <c r="W215" s="144"/>
      <c r="X215" s="144"/>
      <c r="Y215" s="144"/>
      <c r="Z215" s="146"/>
      <c r="AA215" s="146"/>
      <c r="AB215" s="146"/>
      <c r="AC215" s="146"/>
      <c r="AD215" s="146"/>
      <c r="AE215" s="146"/>
      <c r="AF215" s="144"/>
      <c r="AG215" s="146"/>
      <c r="AH215" s="146"/>
      <c r="AI215" s="146"/>
      <c r="AJ215" s="146"/>
      <c r="AK215" s="146"/>
      <c r="AL215" s="146"/>
      <c r="AM215" s="146"/>
      <c r="AN215" s="146"/>
      <c r="AO215" s="146"/>
      <c r="AP215" s="146"/>
      <c r="AQ215" s="149"/>
      <c r="AR215" s="150"/>
      <c r="AS215" s="149"/>
      <c r="AT215" s="150"/>
      <c r="AU215" s="151"/>
      <c r="AV215" s="135"/>
      <c r="AW215" s="136">
        <f t="shared" si="92"/>
        <v>0</v>
      </c>
      <c r="AX215" s="136">
        <f t="shared" si="93"/>
        <v>0</v>
      </c>
      <c r="AY215" s="207">
        <f t="shared" si="94"/>
        <v>0</v>
      </c>
      <c r="AZ215" s="155">
        <f t="shared" si="102"/>
        <v>0</v>
      </c>
      <c r="BA215" s="137">
        <f t="shared" si="87"/>
        <v>0</v>
      </c>
      <c r="BB215" s="138"/>
    </row>
    <row r="216" spans="1:54" s="131" customFormat="1" ht="31.5" hidden="1" x14ac:dyDescent="0.25">
      <c r="A216" s="208">
        <v>45289</v>
      </c>
      <c r="B216" s="274"/>
      <c r="C216" s="209" t="s">
        <v>321</v>
      </c>
      <c r="D216" s="273"/>
      <c r="E216" s="211" t="s">
        <v>325</v>
      </c>
      <c r="F216" s="146"/>
      <c r="G216" s="146"/>
      <c r="H216" s="95">
        <f t="shared" si="103"/>
        <v>98009984.920000136</v>
      </c>
      <c r="I216" s="146"/>
      <c r="J216" s="146"/>
      <c r="K216" s="95">
        <f t="shared" si="104"/>
        <v>35174.5</v>
      </c>
      <c r="L216" s="99">
        <f t="shared" si="81"/>
        <v>98045159.420000136</v>
      </c>
      <c r="M216" s="99"/>
      <c r="N216" s="146"/>
      <c r="O216" s="146"/>
      <c r="P216" s="146"/>
      <c r="Q216" s="144"/>
      <c r="R216" s="144"/>
      <c r="S216" s="144"/>
      <c r="T216" s="144"/>
      <c r="U216" s="144"/>
      <c r="V216" s="144"/>
      <c r="W216" s="144"/>
      <c r="X216" s="144"/>
      <c r="Y216" s="144"/>
      <c r="Z216" s="146"/>
      <c r="AA216" s="146"/>
      <c r="AB216" s="146"/>
      <c r="AC216" s="146"/>
      <c r="AD216" s="146"/>
      <c r="AE216" s="146"/>
      <c r="AF216" s="144"/>
      <c r="AG216" s="146"/>
      <c r="AH216" s="146"/>
      <c r="AI216" s="146"/>
      <c r="AJ216" s="146"/>
      <c r="AK216" s="146"/>
      <c r="AL216" s="146"/>
      <c r="AM216" s="146"/>
      <c r="AN216" s="146"/>
      <c r="AO216" s="146"/>
      <c r="AP216" s="146"/>
      <c r="AQ216" s="149"/>
      <c r="AR216" s="150"/>
      <c r="AS216" s="149"/>
      <c r="AT216" s="150"/>
      <c r="AU216" s="151"/>
      <c r="AV216" s="135"/>
      <c r="AW216" s="136">
        <f t="shared" si="92"/>
        <v>0</v>
      </c>
      <c r="AX216" s="136">
        <f t="shared" si="93"/>
        <v>0</v>
      </c>
      <c r="AY216" s="207">
        <f t="shared" si="94"/>
        <v>0</v>
      </c>
      <c r="AZ216" s="155">
        <f t="shared" si="102"/>
        <v>0</v>
      </c>
      <c r="BA216" s="137">
        <f t="shared" si="87"/>
        <v>0</v>
      </c>
      <c r="BB216" s="138"/>
    </row>
    <row r="217" spans="1:54" s="131" customFormat="1" ht="47.25" hidden="1" x14ac:dyDescent="0.25">
      <c r="A217" s="208">
        <v>45289</v>
      </c>
      <c r="B217" s="274"/>
      <c r="C217" s="209" t="s">
        <v>322</v>
      </c>
      <c r="D217" s="273"/>
      <c r="E217" s="211" t="s">
        <v>326</v>
      </c>
      <c r="F217" s="146"/>
      <c r="G217" s="146"/>
      <c r="H217" s="95">
        <f t="shared" si="103"/>
        <v>98009984.920000136</v>
      </c>
      <c r="I217" s="146"/>
      <c r="J217" s="146"/>
      <c r="K217" s="95">
        <f t="shared" si="104"/>
        <v>35174.5</v>
      </c>
      <c r="L217" s="99">
        <f t="shared" si="81"/>
        <v>98045159.420000136</v>
      </c>
      <c r="M217" s="99"/>
      <c r="N217" s="146"/>
      <c r="O217" s="146"/>
      <c r="P217" s="146"/>
      <c r="Q217" s="144"/>
      <c r="R217" s="144"/>
      <c r="S217" s="144"/>
      <c r="T217" s="144"/>
      <c r="U217" s="144"/>
      <c r="V217" s="144"/>
      <c r="W217" s="144"/>
      <c r="X217" s="144"/>
      <c r="Y217" s="144"/>
      <c r="Z217" s="146"/>
      <c r="AA217" s="146"/>
      <c r="AB217" s="146"/>
      <c r="AC217" s="146"/>
      <c r="AD217" s="146"/>
      <c r="AE217" s="146"/>
      <c r="AF217" s="144"/>
      <c r="AG217" s="146"/>
      <c r="AH217" s="146"/>
      <c r="AI217" s="146"/>
      <c r="AJ217" s="146"/>
      <c r="AK217" s="146"/>
      <c r="AL217" s="146"/>
      <c r="AM217" s="146"/>
      <c r="AN217" s="146"/>
      <c r="AO217" s="146"/>
      <c r="AP217" s="146"/>
      <c r="AQ217" s="146"/>
      <c r="AR217" s="146"/>
      <c r="AS217" s="146"/>
      <c r="AT217" s="146"/>
      <c r="AU217" s="151"/>
      <c r="AV217" s="135"/>
      <c r="AW217" s="136">
        <f t="shared" si="92"/>
        <v>0</v>
      </c>
      <c r="AX217" s="136">
        <f t="shared" si="93"/>
        <v>0</v>
      </c>
      <c r="AY217" s="207">
        <f t="shared" si="94"/>
        <v>0</v>
      </c>
      <c r="AZ217" s="155">
        <f t="shared" si="102"/>
        <v>0</v>
      </c>
      <c r="BA217" s="137">
        <f t="shared" si="87"/>
        <v>0</v>
      </c>
      <c r="BB217" s="138"/>
    </row>
    <row r="218" spans="1:54" s="134" customFormat="1" ht="47.25" hidden="1" x14ac:dyDescent="0.25">
      <c r="A218" s="212">
        <v>45289</v>
      </c>
      <c r="B218" s="213" t="s">
        <v>290</v>
      </c>
      <c r="C218" s="277" t="s">
        <v>292</v>
      </c>
      <c r="D218" s="239" t="s">
        <v>63</v>
      </c>
      <c r="E218" s="215" t="s">
        <v>291</v>
      </c>
      <c r="F218" s="98"/>
      <c r="G218" s="98"/>
      <c r="H218" s="95">
        <f t="shared" si="103"/>
        <v>98009984.920000136</v>
      </c>
      <c r="I218" s="98"/>
      <c r="J218" s="98"/>
      <c r="K218" s="95">
        <f t="shared" si="104"/>
        <v>35174.5</v>
      </c>
      <c r="L218" s="96">
        <f t="shared" si="81"/>
        <v>98045159.420000136</v>
      </c>
      <c r="M218" s="96"/>
      <c r="N218" s="95"/>
      <c r="O218" s="95"/>
      <c r="P218" s="95"/>
      <c r="Q218" s="95"/>
      <c r="R218" s="95"/>
      <c r="S218" s="95"/>
      <c r="T218" s="95"/>
      <c r="U218" s="95"/>
      <c r="V218" s="95"/>
      <c r="W218" s="95"/>
      <c r="X218" s="95"/>
      <c r="Y218" s="95"/>
      <c r="Z218" s="95"/>
      <c r="AA218" s="95"/>
      <c r="AB218" s="95"/>
      <c r="AC218" s="95"/>
      <c r="AD218" s="95"/>
      <c r="AE218" s="95"/>
      <c r="AF218" s="95"/>
      <c r="AG218" s="95"/>
      <c r="AH218" s="95"/>
      <c r="AI218" s="95"/>
      <c r="AJ218" s="95"/>
      <c r="AK218" s="95"/>
      <c r="AL218" s="95"/>
      <c r="AM218" s="95"/>
      <c r="AN218" s="95"/>
      <c r="AO218" s="95"/>
      <c r="AP218" s="95"/>
      <c r="AQ218" s="95"/>
      <c r="AR218" s="100"/>
      <c r="AS218" s="95"/>
      <c r="AT218" s="100"/>
      <c r="AU218" s="95"/>
      <c r="AV218" s="133"/>
      <c r="AW218" s="136">
        <f t="shared" si="92"/>
        <v>0</v>
      </c>
      <c r="AX218" s="136">
        <f t="shared" si="93"/>
        <v>0</v>
      </c>
      <c r="AY218" s="207">
        <f t="shared" si="94"/>
        <v>0</v>
      </c>
      <c r="AZ218" s="155">
        <f t="shared" si="102"/>
        <v>0</v>
      </c>
      <c r="BA218" s="137">
        <f t="shared" si="87"/>
        <v>0</v>
      </c>
      <c r="BB218" s="138"/>
    </row>
    <row r="219" spans="1:54" s="131" customFormat="1" ht="63" hidden="1" x14ac:dyDescent="0.25">
      <c r="A219" s="208">
        <v>45289</v>
      </c>
      <c r="B219" s="274"/>
      <c r="C219" s="209" t="s">
        <v>323</v>
      </c>
      <c r="D219" s="273"/>
      <c r="E219" s="211" t="s">
        <v>327</v>
      </c>
      <c r="F219" s="146"/>
      <c r="G219" s="146"/>
      <c r="H219" s="95">
        <f t="shared" si="103"/>
        <v>98009984.920000136</v>
      </c>
      <c r="I219" s="146"/>
      <c r="J219" s="146"/>
      <c r="K219" s="95">
        <f t="shared" si="104"/>
        <v>35174.5</v>
      </c>
      <c r="L219" s="99">
        <f>H219+K219</f>
        <v>98045159.420000136</v>
      </c>
      <c r="M219" s="99"/>
      <c r="N219" s="146"/>
      <c r="O219" s="146"/>
      <c r="P219" s="146"/>
      <c r="Q219" s="144"/>
      <c r="R219" s="144"/>
      <c r="S219" s="144"/>
      <c r="T219" s="144"/>
      <c r="U219" s="144"/>
      <c r="V219" s="144"/>
      <c r="W219" s="144"/>
      <c r="X219" s="144"/>
      <c r="Y219" s="144"/>
      <c r="Z219" s="146"/>
      <c r="AA219" s="146"/>
      <c r="AB219" s="146"/>
      <c r="AC219" s="146"/>
      <c r="AD219" s="146"/>
      <c r="AE219" s="146"/>
      <c r="AF219" s="144"/>
      <c r="AG219" s="146"/>
      <c r="AH219" s="146"/>
      <c r="AI219" s="146"/>
      <c r="AJ219" s="146"/>
      <c r="AK219" s="146"/>
      <c r="AL219" s="146"/>
      <c r="AM219" s="146"/>
      <c r="AN219" s="146"/>
      <c r="AO219" s="146"/>
      <c r="AP219" s="146"/>
      <c r="AQ219" s="146"/>
      <c r="AR219" s="146"/>
      <c r="AS219" s="146"/>
      <c r="AT219" s="146"/>
      <c r="AU219" s="151"/>
      <c r="AV219" s="135"/>
      <c r="AW219" s="136">
        <f t="shared" si="92"/>
        <v>0</v>
      </c>
      <c r="AX219" s="136">
        <f t="shared" si="93"/>
        <v>0</v>
      </c>
      <c r="AY219" s="207">
        <f t="shared" si="94"/>
        <v>0</v>
      </c>
      <c r="AZ219" s="155">
        <f t="shared" si="102"/>
        <v>0</v>
      </c>
      <c r="BA219" s="137">
        <f>AY219-AZ219</f>
        <v>0</v>
      </c>
      <c r="BB219" s="138"/>
    </row>
    <row r="220" spans="1:54" s="134" customFormat="1" ht="31.5" hidden="1" x14ac:dyDescent="0.25">
      <c r="A220" s="212">
        <v>45289</v>
      </c>
      <c r="B220" s="213"/>
      <c r="C220" s="275" t="s">
        <v>262</v>
      </c>
      <c r="D220" s="239"/>
      <c r="E220" s="215" t="s">
        <v>257</v>
      </c>
      <c r="F220" s="98"/>
      <c r="G220" s="98"/>
      <c r="H220" s="95">
        <f t="shared" si="103"/>
        <v>98009984.920000136</v>
      </c>
      <c r="I220" s="98"/>
      <c r="J220" s="98"/>
      <c r="K220" s="95">
        <f t="shared" si="104"/>
        <v>35174.5</v>
      </c>
      <c r="L220" s="96">
        <f t="shared" si="81"/>
        <v>98045159.420000136</v>
      </c>
      <c r="M220" s="96"/>
      <c r="N220" s="95"/>
      <c r="O220" s="95"/>
      <c r="P220" s="95"/>
      <c r="Q220" s="95"/>
      <c r="R220" s="95"/>
      <c r="S220" s="95"/>
      <c r="T220" s="95"/>
      <c r="U220" s="95"/>
      <c r="V220" s="95"/>
      <c r="W220" s="95"/>
      <c r="X220" s="95"/>
      <c r="Y220" s="95"/>
      <c r="Z220" s="95"/>
      <c r="AA220" s="95"/>
      <c r="AB220" s="95"/>
      <c r="AC220" s="95"/>
      <c r="AD220" s="95"/>
      <c r="AE220" s="95"/>
      <c r="AF220" s="95"/>
      <c r="AG220" s="95"/>
      <c r="AH220" s="95"/>
      <c r="AI220" s="95"/>
      <c r="AJ220" s="95"/>
      <c r="AK220" s="95"/>
      <c r="AL220" s="95"/>
      <c r="AM220" s="95"/>
      <c r="AN220" s="95"/>
      <c r="AO220" s="95"/>
      <c r="AP220" s="98"/>
      <c r="AQ220" s="98"/>
      <c r="AR220" s="98"/>
      <c r="AS220" s="98"/>
      <c r="AT220" s="98"/>
      <c r="AU220" s="95"/>
      <c r="AV220" s="133"/>
      <c r="AW220" s="136">
        <f t="shared" si="92"/>
        <v>0</v>
      </c>
      <c r="AX220" s="136">
        <f t="shared" si="93"/>
        <v>0</v>
      </c>
      <c r="AY220" s="207">
        <f t="shared" si="94"/>
        <v>0</v>
      </c>
      <c r="AZ220" s="136">
        <f t="shared" si="102"/>
        <v>0</v>
      </c>
      <c r="BA220" s="137">
        <f t="shared" ref="BA220:BA221" si="105">AY220-AZ220</f>
        <v>0</v>
      </c>
      <c r="BB220" s="138">
        <v>0</v>
      </c>
    </row>
    <row r="221" spans="1:54" s="134" customFormat="1" ht="31.5" hidden="1" x14ac:dyDescent="0.25">
      <c r="A221" s="212">
        <v>45289</v>
      </c>
      <c r="B221" s="213"/>
      <c r="C221" s="213" t="s">
        <v>263</v>
      </c>
      <c r="D221" s="239"/>
      <c r="E221" s="215" t="s">
        <v>258</v>
      </c>
      <c r="F221" s="98"/>
      <c r="G221" s="98"/>
      <c r="H221" s="95">
        <f t="shared" si="103"/>
        <v>98009984.920000136</v>
      </c>
      <c r="I221" s="98"/>
      <c r="J221" s="98"/>
      <c r="K221" s="95">
        <f t="shared" si="104"/>
        <v>35174.5</v>
      </c>
      <c r="L221" s="96">
        <f t="shared" si="81"/>
        <v>98045159.420000136</v>
      </c>
      <c r="M221" s="96"/>
      <c r="N221" s="98"/>
      <c r="O221" s="98"/>
      <c r="P221" s="98"/>
      <c r="Q221" s="98"/>
      <c r="R221" s="98"/>
      <c r="S221" s="98"/>
      <c r="T221" s="98"/>
      <c r="U221" s="98"/>
      <c r="V221" s="98"/>
      <c r="W221" s="98"/>
      <c r="X221" s="98"/>
      <c r="Y221" s="98"/>
      <c r="Z221" s="98"/>
      <c r="AA221" s="98"/>
      <c r="AB221" s="98"/>
      <c r="AC221" s="98"/>
      <c r="AD221" s="98"/>
      <c r="AE221" s="98"/>
      <c r="AF221" s="98"/>
      <c r="AG221" s="98"/>
      <c r="AH221" s="98"/>
      <c r="AI221" s="98"/>
      <c r="AJ221" s="98"/>
      <c r="AK221" s="98"/>
      <c r="AL221" s="98"/>
      <c r="AM221" s="98"/>
      <c r="AN221" s="98"/>
      <c r="AO221" s="98"/>
      <c r="AP221" s="98"/>
      <c r="AQ221" s="98"/>
      <c r="AR221" s="102"/>
      <c r="AS221" s="98"/>
      <c r="AT221" s="102"/>
      <c r="AU221" s="98"/>
      <c r="AV221" s="133"/>
      <c r="AW221" s="136">
        <f t="shared" si="92"/>
        <v>0</v>
      </c>
      <c r="AX221" s="136">
        <f t="shared" si="93"/>
        <v>0</v>
      </c>
      <c r="AY221" s="207">
        <f t="shared" si="94"/>
        <v>0</v>
      </c>
      <c r="AZ221" s="136">
        <f t="shared" si="102"/>
        <v>0</v>
      </c>
      <c r="BA221" s="137">
        <f t="shared" si="105"/>
        <v>0</v>
      </c>
      <c r="BB221" s="138">
        <v>0</v>
      </c>
    </row>
    <row r="222" spans="1:54" s="134" customFormat="1" ht="15.75" hidden="1" x14ac:dyDescent="0.25">
      <c r="A222" s="212"/>
      <c r="B222" s="213"/>
      <c r="C222" s="213"/>
      <c r="D222" s="239"/>
      <c r="E222" s="215"/>
      <c r="F222" s="98"/>
      <c r="G222" s="98"/>
      <c r="H222" s="95">
        <f t="shared" si="103"/>
        <v>98009984.920000136</v>
      </c>
      <c r="I222" s="98"/>
      <c r="J222" s="98"/>
      <c r="K222" s="95">
        <f t="shared" si="104"/>
        <v>35174.5</v>
      </c>
      <c r="L222" s="96">
        <f t="shared" si="81"/>
        <v>98045159.420000136</v>
      </c>
      <c r="M222" s="96"/>
      <c r="N222" s="98"/>
      <c r="O222" s="98"/>
      <c r="P222" s="98"/>
      <c r="Q222" s="98"/>
      <c r="R222" s="98"/>
      <c r="S222" s="98"/>
      <c r="T222" s="98"/>
      <c r="U222" s="98"/>
      <c r="V222" s="98"/>
      <c r="W222" s="98"/>
      <c r="X222" s="98"/>
      <c r="Y222" s="98"/>
      <c r="Z222" s="98"/>
      <c r="AA222" s="98"/>
      <c r="AB222" s="98"/>
      <c r="AC222" s="98"/>
      <c r="AD222" s="98"/>
      <c r="AE222" s="98"/>
      <c r="AF222" s="98"/>
      <c r="AG222" s="98"/>
      <c r="AH222" s="98"/>
      <c r="AI222" s="98"/>
      <c r="AJ222" s="98"/>
      <c r="AK222" s="98"/>
      <c r="AL222" s="98"/>
      <c r="AM222" s="98"/>
      <c r="AN222" s="98"/>
      <c r="AO222" s="98"/>
      <c r="AP222" s="98"/>
      <c r="AQ222" s="98"/>
      <c r="AR222" s="102"/>
      <c r="AS222" s="98"/>
      <c r="AT222" s="102"/>
      <c r="AU222" s="98"/>
      <c r="AV222" s="133"/>
      <c r="AW222" s="136">
        <f t="shared" si="92"/>
        <v>0</v>
      </c>
      <c r="AX222" s="136">
        <f t="shared" si="93"/>
        <v>0</v>
      </c>
      <c r="AY222" s="207">
        <f t="shared" si="94"/>
        <v>0</v>
      </c>
      <c r="AZ222" s="136">
        <f t="shared" si="102"/>
        <v>0</v>
      </c>
      <c r="BA222" s="137">
        <f t="shared" si="87"/>
        <v>0</v>
      </c>
      <c r="BB222" s="138">
        <v>0</v>
      </c>
    </row>
    <row r="223" spans="1:54" s="134" customFormat="1" ht="15.75" hidden="1" x14ac:dyDescent="0.25">
      <c r="A223" s="212"/>
      <c r="B223" s="213"/>
      <c r="C223" s="213"/>
      <c r="D223" s="239"/>
      <c r="E223" s="215"/>
      <c r="F223" s="98"/>
      <c r="G223" s="98"/>
      <c r="H223" s="95">
        <f t="shared" si="103"/>
        <v>98009984.920000136</v>
      </c>
      <c r="I223" s="98"/>
      <c r="J223" s="98"/>
      <c r="K223" s="95">
        <f t="shared" si="104"/>
        <v>35174.5</v>
      </c>
      <c r="L223" s="96">
        <f t="shared" si="81"/>
        <v>98045159.420000136</v>
      </c>
      <c r="M223" s="96"/>
      <c r="N223" s="98"/>
      <c r="O223" s="98"/>
      <c r="P223" s="98"/>
      <c r="Q223" s="98"/>
      <c r="R223" s="98"/>
      <c r="S223" s="98"/>
      <c r="T223" s="98"/>
      <c r="U223" s="98"/>
      <c r="V223" s="98"/>
      <c r="W223" s="98"/>
      <c r="X223" s="98"/>
      <c r="Y223" s="98"/>
      <c r="Z223" s="98"/>
      <c r="AA223" s="98"/>
      <c r="AB223" s="98"/>
      <c r="AC223" s="98"/>
      <c r="AD223" s="98"/>
      <c r="AE223" s="98"/>
      <c r="AF223" s="98"/>
      <c r="AG223" s="98"/>
      <c r="AH223" s="98"/>
      <c r="AI223" s="98"/>
      <c r="AJ223" s="98"/>
      <c r="AK223" s="98"/>
      <c r="AL223" s="98"/>
      <c r="AM223" s="98"/>
      <c r="AN223" s="98"/>
      <c r="AO223" s="98"/>
      <c r="AP223" s="98"/>
      <c r="AQ223" s="98"/>
      <c r="AR223" s="102"/>
      <c r="AS223" s="98"/>
      <c r="AT223" s="102"/>
      <c r="AU223" s="98"/>
      <c r="AV223" s="133"/>
      <c r="AW223" s="136">
        <f t="shared" si="92"/>
        <v>0</v>
      </c>
      <c r="AX223" s="136">
        <f t="shared" si="93"/>
        <v>0</v>
      </c>
      <c r="AY223" s="207">
        <f t="shared" si="94"/>
        <v>0</v>
      </c>
      <c r="AZ223" s="136">
        <f t="shared" si="102"/>
        <v>0</v>
      </c>
      <c r="BA223" s="137">
        <f t="shared" si="87"/>
        <v>0</v>
      </c>
      <c r="BB223" s="138">
        <v>0</v>
      </c>
    </row>
    <row r="224" spans="1:54" s="134" customFormat="1" ht="15.75" hidden="1" x14ac:dyDescent="0.25">
      <c r="A224" s="212"/>
      <c r="B224" s="213"/>
      <c r="C224" s="213"/>
      <c r="D224" s="239"/>
      <c r="E224" s="215"/>
      <c r="F224" s="98"/>
      <c r="G224" s="98"/>
      <c r="H224" s="95">
        <f t="shared" si="103"/>
        <v>98009984.920000136</v>
      </c>
      <c r="I224" s="98"/>
      <c r="J224" s="98"/>
      <c r="K224" s="95">
        <f t="shared" si="104"/>
        <v>35174.5</v>
      </c>
      <c r="L224" s="96">
        <f t="shared" si="81"/>
        <v>98045159.420000136</v>
      </c>
      <c r="M224" s="96"/>
      <c r="N224" s="98"/>
      <c r="O224" s="98"/>
      <c r="P224" s="98"/>
      <c r="Q224" s="98"/>
      <c r="R224" s="98"/>
      <c r="S224" s="98"/>
      <c r="T224" s="98"/>
      <c r="U224" s="98"/>
      <c r="V224" s="98"/>
      <c r="W224" s="98"/>
      <c r="X224" s="98"/>
      <c r="Y224" s="98"/>
      <c r="Z224" s="278"/>
      <c r="AA224" s="98"/>
      <c r="AB224" s="98"/>
      <c r="AC224" s="98"/>
      <c r="AD224" s="98"/>
      <c r="AE224" s="98"/>
      <c r="AF224" s="98"/>
      <c r="AG224" s="98"/>
      <c r="AH224" s="98"/>
      <c r="AI224" s="98"/>
      <c r="AJ224" s="98"/>
      <c r="AK224" s="98"/>
      <c r="AL224" s="98"/>
      <c r="AM224" s="98"/>
      <c r="AN224" s="98"/>
      <c r="AO224" s="98"/>
      <c r="AP224" s="98"/>
      <c r="AQ224" s="98"/>
      <c r="AR224" s="102"/>
      <c r="AS224" s="98"/>
      <c r="AT224" s="102"/>
      <c r="AU224" s="98"/>
      <c r="AV224" s="133"/>
      <c r="AW224" s="136">
        <f t="shared" si="92"/>
        <v>0</v>
      </c>
      <c r="AX224" s="136">
        <f t="shared" si="93"/>
        <v>0</v>
      </c>
      <c r="AY224" s="207">
        <f t="shared" si="94"/>
        <v>0</v>
      </c>
      <c r="AZ224" s="136">
        <f t="shared" si="102"/>
        <v>0</v>
      </c>
      <c r="BA224" s="137">
        <f t="shared" si="87"/>
        <v>0</v>
      </c>
      <c r="BB224" s="138">
        <v>0</v>
      </c>
    </row>
    <row r="225" spans="1:54" s="134" customFormat="1" ht="15.75" hidden="1" x14ac:dyDescent="0.25">
      <c r="A225" s="212"/>
      <c r="B225" s="213"/>
      <c r="C225" s="213"/>
      <c r="D225" s="239"/>
      <c r="E225" s="215"/>
      <c r="F225" s="98"/>
      <c r="G225" s="98"/>
      <c r="H225" s="95">
        <f t="shared" si="103"/>
        <v>98009984.920000136</v>
      </c>
      <c r="I225" s="98"/>
      <c r="J225" s="98"/>
      <c r="K225" s="95">
        <f t="shared" si="104"/>
        <v>35174.5</v>
      </c>
      <c r="L225" s="96">
        <f t="shared" si="81"/>
        <v>98045159.420000136</v>
      </c>
      <c r="M225" s="96"/>
      <c r="N225" s="98"/>
      <c r="O225" s="98"/>
      <c r="P225" s="98"/>
      <c r="Q225" s="98"/>
      <c r="R225" s="98"/>
      <c r="S225" s="98"/>
      <c r="T225" s="98"/>
      <c r="U225" s="98"/>
      <c r="V225" s="98"/>
      <c r="W225" s="98"/>
      <c r="X225" s="98"/>
      <c r="Y225" s="98"/>
      <c r="Z225" s="278"/>
      <c r="AA225" s="98"/>
      <c r="AB225" s="98"/>
      <c r="AC225" s="98"/>
      <c r="AD225" s="98"/>
      <c r="AE225" s="98"/>
      <c r="AF225" s="98"/>
      <c r="AG225" s="98"/>
      <c r="AH225" s="98"/>
      <c r="AI225" s="98"/>
      <c r="AJ225" s="98"/>
      <c r="AK225" s="98"/>
      <c r="AL225" s="98"/>
      <c r="AM225" s="98"/>
      <c r="AN225" s="98"/>
      <c r="AO225" s="98"/>
      <c r="AP225" s="98"/>
      <c r="AQ225" s="98"/>
      <c r="AR225" s="102"/>
      <c r="AS225" s="98"/>
      <c r="AT225" s="102"/>
      <c r="AU225" s="98"/>
      <c r="AV225" s="133"/>
      <c r="AW225" s="136">
        <f t="shared" si="92"/>
        <v>0</v>
      </c>
      <c r="AX225" s="136">
        <f t="shared" si="93"/>
        <v>0</v>
      </c>
      <c r="AY225" s="207">
        <f t="shared" si="94"/>
        <v>0</v>
      </c>
      <c r="AZ225" s="136">
        <f t="shared" si="102"/>
        <v>0</v>
      </c>
      <c r="BA225" s="137">
        <f t="shared" si="87"/>
        <v>0</v>
      </c>
      <c r="BB225" s="138">
        <v>0</v>
      </c>
    </row>
    <row r="226" spans="1:54" s="134" customFormat="1" ht="15.75" hidden="1" x14ac:dyDescent="0.25">
      <c r="A226" s="212"/>
      <c r="B226" s="213"/>
      <c r="C226" s="213"/>
      <c r="D226" s="239"/>
      <c r="E226" s="215"/>
      <c r="F226" s="98"/>
      <c r="G226" s="98"/>
      <c r="H226" s="95">
        <f t="shared" si="103"/>
        <v>98009984.920000136</v>
      </c>
      <c r="I226" s="98"/>
      <c r="J226" s="98"/>
      <c r="K226" s="95">
        <f t="shared" si="104"/>
        <v>35174.5</v>
      </c>
      <c r="L226" s="96">
        <f t="shared" si="81"/>
        <v>98045159.420000136</v>
      </c>
      <c r="M226" s="96"/>
      <c r="N226" s="98"/>
      <c r="O226" s="98"/>
      <c r="P226" s="98"/>
      <c r="Q226" s="98"/>
      <c r="R226" s="98"/>
      <c r="S226" s="98"/>
      <c r="T226" s="98"/>
      <c r="U226" s="98"/>
      <c r="V226" s="98"/>
      <c r="W226" s="98"/>
      <c r="X226" s="98"/>
      <c r="Y226" s="98"/>
      <c r="Z226" s="98"/>
      <c r="AA226" s="98"/>
      <c r="AB226" s="98"/>
      <c r="AC226" s="98"/>
      <c r="AD226" s="98"/>
      <c r="AE226" s="98"/>
      <c r="AF226" s="98"/>
      <c r="AG226" s="98"/>
      <c r="AH226" s="98"/>
      <c r="AI226" s="98"/>
      <c r="AJ226" s="98"/>
      <c r="AK226" s="98"/>
      <c r="AL226" s="98"/>
      <c r="AM226" s="98"/>
      <c r="AN226" s="98"/>
      <c r="AO226" s="98"/>
      <c r="AP226" s="98"/>
      <c r="AQ226" s="98"/>
      <c r="AR226" s="102"/>
      <c r="AS226" s="98"/>
      <c r="AT226" s="102"/>
      <c r="AU226" s="98"/>
      <c r="AV226" s="133"/>
      <c r="AW226" s="136">
        <f t="shared" si="92"/>
        <v>0</v>
      </c>
      <c r="AX226" s="136">
        <f t="shared" si="93"/>
        <v>0</v>
      </c>
      <c r="AY226" s="207">
        <f t="shared" si="94"/>
        <v>0</v>
      </c>
      <c r="AZ226" s="136">
        <f t="shared" si="102"/>
        <v>0</v>
      </c>
      <c r="BA226" s="137">
        <f t="shared" si="87"/>
        <v>0</v>
      </c>
      <c r="BB226" s="138">
        <v>0</v>
      </c>
    </row>
    <row r="227" spans="1:54" s="134" customFormat="1" ht="15.75" hidden="1" x14ac:dyDescent="0.25">
      <c r="A227" s="212"/>
      <c r="B227" s="213"/>
      <c r="C227" s="213"/>
      <c r="D227" s="239"/>
      <c r="E227" s="215"/>
      <c r="F227" s="98"/>
      <c r="G227" s="98"/>
      <c r="H227" s="95">
        <f t="shared" si="103"/>
        <v>98009984.920000136</v>
      </c>
      <c r="I227" s="98"/>
      <c r="J227" s="98"/>
      <c r="K227" s="95">
        <f t="shared" si="104"/>
        <v>35174.5</v>
      </c>
      <c r="L227" s="96">
        <f t="shared" si="81"/>
        <v>98045159.420000136</v>
      </c>
      <c r="M227" s="96"/>
      <c r="N227" s="98"/>
      <c r="O227" s="98"/>
      <c r="P227" s="98"/>
      <c r="Q227" s="98"/>
      <c r="R227" s="98"/>
      <c r="S227" s="98"/>
      <c r="T227" s="98"/>
      <c r="U227" s="98"/>
      <c r="V227" s="98"/>
      <c r="W227" s="98"/>
      <c r="X227" s="98"/>
      <c r="Y227" s="98"/>
      <c r="Z227" s="98"/>
      <c r="AA227" s="98"/>
      <c r="AB227" s="98"/>
      <c r="AC227" s="98"/>
      <c r="AD227" s="98"/>
      <c r="AE227" s="98"/>
      <c r="AF227" s="98"/>
      <c r="AG227" s="98"/>
      <c r="AH227" s="98"/>
      <c r="AI227" s="98"/>
      <c r="AJ227" s="98"/>
      <c r="AK227" s="98"/>
      <c r="AL227" s="98"/>
      <c r="AM227" s="98"/>
      <c r="AN227" s="98"/>
      <c r="AO227" s="98"/>
      <c r="AP227" s="98"/>
      <c r="AQ227" s="98"/>
      <c r="AR227" s="102"/>
      <c r="AS227" s="98"/>
      <c r="AT227" s="102"/>
      <c r="AU227" s="98"/>
      <c r="AV227" s="133"/>
      <c r="AW227" s="136">
        <f t="shared" si="92"/>
        <v>0</v>
      </c>
      <c r="AX227" s="136">
        <f t="shared" si="93"/>
        <v>0</v>
      </c>
      <c r="AY227" s="207">
        <f t="shared" si="94"/>
        <v>0</v>
      </c>
      <c r="AZ227" s="136">
        <f t="shared" si="102"/>
        <v>0</v>
      </c>
      <c r="BA227" s="137">
        <f t="shared" si="87"/>
        <v>0</v>
      </c>
      <c r="BB227" s="138">
        <v>0</v>
      </c>
    </row>
    <row r="228" spans="1:54" s="134" customFormat="1" ht="15.75" hidden="1" x14ac:dyDescent="0.25">
      <c r="A228" s="212"/>
      <c r="B228" s="213"/>
      <c r="C228" s="213"/>
      <c r="D228" s="239"/>
      <c r="E228" s="215"/>
      <c r="F228" s="98"/>
      <c r="G228" s="98"/>
      <c r="H228" s="95">
        <f t="shared" si="103"/>
        <v>98009984.920000136</v>
      </c>
      <c r="I228" s="98"/>
      <c r="J228" s="98"/>
      <c r="K228" s="95">
        <f t="shared" si="104"/>
        <v>35174.5</v>
      </c>
      <c r="L228" s="96">
        <f t="shared" si="81"/>
        <v>98045159.420000136</v>
      </c>
      <c r="M228" s="96"/>
      <c r="N228" s="98"/>
      <c r="O228" s="98"/>
      <c r="P228" s="98"/>
      <c r="Q228" s="98"/>
      <c r="R228" s="98"/>
      <c r="S228" s="98"/>
      <c r="T228" s="98"/>
      <c r="U228" s="98"/>
      <c r="V228" s="98"/>
      <c r="W228" s="98"/>
      <c r="X228" s="98"/>
      <c r="Y228" s="98"/>
      <c r="Z228" s="98"/>
      <c r="AA228" s="98"/>
      <c r="AB228" s="98"/>
      <c r="AC228" s="98"/>
      <c r="AD228" s="98"/>
      <c r="AE228" s="98"/>
      <c r="AF228" s="98"/>
      <c r="AG228" s="98"/>
      <c r="AH228" s="98"/>
      <c r="AI228" s="98"/>
      <c r="AJ228" s="98"/>
      <c r="AK228" s="98"/>
      <c r="AL228" s="98"/>
      <c r="AM228" s="98"/>
      <c r="AN228" s="98"/>
      <c r="AO228" s="98"/>
      <c r="AP228" s="98"/>
      <c r="AQ228" s="98"/>
      <c r="AR228" s="102"/>
      <c r="AS228" s="98"/>
      <c r="AT228" s="102"/>
      <c r="AU228" s="98"/>
      <c r="AV228" s="133"/>
      <c r="AW228" s="136">
        <f t="shared" si="92"/>
        <v>0</v>
      </c>
      <c r="AX228" s="136">
        <f t="shared" si="93"/>
        <v>0</v>
      </c>
      <c r="AY228" s="207">
        <f t="shared" si="94"/>
        <v>0</v>
      </c>
      <c r="AZ228" s="136">
        <f t="shared" si="102"/>
        <v>0</v>
      </c>
      <c r="BA228" s="137">
        <f t="shared" si="87"/>
        <v>0</v>
      </c>
      <c r="BB228" s="138">
        <v>0</v>
      </c>
    </row>
    <row r="229" spans="1:54" s="134" customFormat="1" ht="15.75" hidden="1" x14ac:dyDescent="0.25">
      <c r="A229" s="212"/>
      <c r="B229" s="213"/>
      <c r="C229" s="213"/>
      <c r="D229" s="239"/>
      <c r="E229" s="215"/>
      <c r="F229" s="98"/>
      <c r="G229" s="98"/>
      <c r="H229" s="95">
        <f t="shared" si="103"/>
        <v>98009984.920000136</v>
      </c>
      <c r="I229" s="98"/>
      <c r="J229" s="98"/>
      <c r="K229" s="95">
        <f t="shared" si="104"/>
        <v>35174.5</v>
      </c>
      <c r="L229" s="96">
        <f t="shared" si="81"/>
        <v>98045159.420000136</v>
      </c>
      <c r="M229" s="96"/>
      <c r="N229" s="98"/>
      <c r="O229" s="98"/>
      <c r="P229" s="98"/>
      <c r="Q229" s="98"/>
      <c r="R229" s="98"/>
      <c r="S229" s="98"/>
      <c r="T229" s="98"/>
      <c r="U229" s="98"/>
      <c r="V229" s="98"/>
      <c r="W229" s="98"/>
      <c r="X229" s="98"/>
      <c r="Y229" s="98"/>
      <c r="Z229" s="98"/>
      <c r="AA229" s="98"/>
      <c r="AB229" s="98"/>
      <c r="AC229" s="98"/>
      <c r="AD229" s="98"/>
      <c r="AE229" s="98"/>
      <c r="AF229" s="98"/>
      <c r="AG229" s="98"/>
      <c r="AH229" s="98"/>
      <c r="AI229" s="98"/>
      <c r="AJ229" s="98"/>
      <c r="AK229" s="98"/>
      <c r="AL229" s="98"/>
      <c r="AM229" s="98"/>
      <c r="AN229" s="98"/>
      <c r="AO229" s="98"/>
      <c r="AP229" s="98"/>
      <c r="AQ229" s="98"/>
      <c r="AR229" s="102"/>
      <c r="AS229" s="98"/>
      <c r="AT229" s="102"/>
      <c r="AU229" s="98"/>
      <c r="AV229" s="133"/>
      <c r="AW229" s="136">
        <f t="shared" si="92"/>
        <v>0</v>
      </c>
      <c r="AX229" s="136">
        <f t="shared" si="93"/>
        <v>0</v>
      </c>
      <c r="AY229" s="207">
        <f t="shared" si="94"/>
        <v>0</v>
      </c>
      <c r="AZ229" s="136">
        <f t="shared" si="102"/>
        <v>0</v>
      </c>
      <c r="BA229" s="137">
        <f t="shared" si="87"/>
        <v>0</v>
      </c>
      <c r="BB229" s="138">
        <v>0</v>
      </c>
    </row>
    <row r="230" spans="1:54" s="134" customFormat="1" ht="15.75" hidden="1" x14ac:dyDescent="0.25">
      <c r="A230" s="212"/>
      <c r="B230" s="213"/>
      <c r="C230" s="213"/>
      <c r="D230" s="239"/>
      <c r="E230" s="215"/>
      <c r="F230" s="98"/>
      <c r="G230" s="98"/>
      <c r="H230" s="95">
        <f t="shared" si="103"/>
        <v>98009984.920000136</v>
      </c>
      <c r="I230" s="146"/>
      <c r="J230" s="98"/>
      <c r="K230" s="95">
        <f t="shared" si="104"/>
        <v>35174.5</v>
      </c>
      <c r="L230" s="96">
        <f>H230+K230</f>
        <v>98045159.420000136</v>
      </c>
      <c r="M230" s="96"/>
      <c r="N230" s="98"/>
      <c r="O230" s="98"/>
      <c r="P230" s="98"/>
      <c r="Q230" s="98"/>
      <c r="R230" s="98"/>
      <c r="S230" s="98"/>
      <c r="T230" s="98"/>
      <c r="U230" s="98"/>
      <c r="V230" s="98"/>
      <c r="W230" s="98"/>
      <c r="X230" s="98"/>
      <c r="Y230" s="98"/>
      <c r="Z230" s="98"/>
      <c r="AA230" s="98"/>
      <c r="AB230" s="98"/>
      <c r="AC230" s="98"/>
      <c r="AD230" s="98"/>
      <c r="AE230" s="98"/>
      <c r="AF230" s="98"/>
      <c r="AG230" s="98"/>
      <c r="AH230" s="98"/>
      <c r="AI230" s="98"/>
      <c r="AJ230" s="98"/>
      <c r="AK230" s="98"/>
      <c r="AL230" s="98"/>
      <c r="AM230" s="98"/>
      <c r="AN230" s="98"/>
      <c r="AO230" s="98"/>
      <c r="AP230" s="98"/>
      <c r="AQ230" s="98"/>
      <c r="AR230" s="102"/>
      <c r="AS230" s="98"/>
      <c r="AT230" s="102"/>
      <c r="AU230" s="98"/>
      <c r="AV230" s="133"/>
      <c r="AW230" s="136">
        <f t="shared" si="92"/>
        <v>0</v>
      </c>
      <c r="AX230" s="136">
        <f t="shared" si="93"/>
        <v>0</v>
      </c>
      <c r="AY230" s="207">
        <f t="shared" si="94"/>
        <v>0</v>
      </c>
      <c r="AZ230" s="136">
        <f t="shared" si="102"/>
        <v>0</v>
      </c>
      <c r="BA230" s="137">
        <f t="shared" si="87"/>
        <v>0</v>
      </c>
      <c r="BB230" s="138">
        <v>0</v>
      </c>
    </row>
    <row r="231" spans="1:54" s="134" customFormat="1" ht="15.75" hidden="1" x14ac:dyDescent="0.25">
      <c r="A231" s="212"/>
      <c r="B231" s="213"/>
      <c r="C231" s="213"/>
      <c r="D231" s="239"/>
      <c r="E231" s="215"/>
      <c r="F231" s="98"/>
      <c r="G231" s="98"/>
      <c r="H231" s="95">
        <f t="shared" si="103"/>
        <v>98009984.920000136</v>
      </c>
      <c r="I231" s="98"/>
      <c r="J231" s="98"/>
      <c r="K231" s="95">
        <f t="shared" si="104"/>
        <v>35174.5</v>
      </c>
      <c r="L231" s="96">
        <f t="shared" si="81"/>
        <v>98045159.420000136</v>
      </c>
      <c r="M231" s="96"/>
      <c r="N231" s="98"/>
      <c r="O231" s="98"/>
      <c r="P231" s="98"/>
      <c r="Q231" s="98"/>
      <c r="R231" s="98"/>
      <c r="S231" s="98"/>
      <c r="T231" s="98"/>
      <c r="U231" s="98"/>
      <c r="V231" s="98"/>
      <c r="W231" s="98"/>
      <c r="X231" s="98"/>
      <c r="Y231" s="98"/>
      <c r="Z231" s="98"/>
      <c r="AA231" s="98"/>
      <c r="AB231" s="98"/>
      <c r="AC231" s="98"/>
      <c r="AD231" s="98"/>
      <c r="AE231" s="98"/>
      <c r="AF231" s="98"/>
      <c r="AG231" s="98"/>
      <c r="AH231" s="98"/>
      <c r="AI231" s="98"/>
      <c r="AJ231" s="98"/>
      <c r="AK231" s="98"/>
      <c r="AL231" s="98"/>
      <c r="AM231" s="98"/>
      <c r="AN231" s="98"/>
      <c r="AO231" s="98"/>
      <c r="AP231" s="98"/>
      <c r="AQ231" s="98"/>
      <c r="AR231" s="102"/>
      <c r="AS231" s="98"/>
      <c r="AT231" s="102"/>
      <c r="AU231" s="98"/>
      <c r="AV231" s="133"/>
      <c r="AW231" s="136">
        <f t="shared" si="92"/>
        <v>0</v>
      </c>
      <c r="AX231" s="136">
        <f t="shared" si="93"/>
        <v>0</v>
      </c>
      <c r="AY231" s="207">
        <f t="shared" si="94"/>
        <v>0</v>
      </c>
      <c r="AZ231" s="136">
        <f t="shared" si="102"/>
        <v>0</v>
      </c>
      <c r="BA231" s="137">
        <f t="shared" si="87"/>
        <v>0</v>
      </c>
      <c r="BB231" s="138">
        <v>0</v>
      </c>
    </row>
    <row r="232" spans="1:54" s="131" customFormat="1" ht="16.5" hidden="1" thickBot="1" x14ac:dyDescent="0.3">
      <c r="A232" s="221"/>
      <c r="B232" s="222"/>
      <c r="C232" s="222"/>
      <c r="D232" s="223"/>
      <c r="E232" s="255" t="s">
        <v>256</v>
      </c>
      <c r="F232" s="94">
        <f>SUM(F203:F231)</f>
        <v>0</v>
      </c>
      <c r="G232" s="94">
        <f>SUM(G203:G231)</f>
        <v>0</v>
      </c>
      <c r="H232" s="94">
        <f>H231</f>
        <v>98009984.920000136</v>
      </c>
      <c r="I232" s="94">
        <f>SUM(I203:I231)</f>
        <v>0</v>
      </c>
      <c r="J232" s="94">
        <f>SUM(J203:J231)</f>
        <v>0</v>
      </c>
      <c r="K232" s="94">
        <f>K231</f>
        <v>35174.5</v>
      </c>
      <c r="L232" s="94">
        <f t="shared" si="81"/>
        <v>98045159.420000136</v>
      </c>
      <c r="M232" s="94"/>
      <c r="N232" s="94">
        <f t="shared" ref="N232:AU232" si="106">SUM(N203:N231)</f>
        <v>0</v>
      </c>
      <c r="O232" s="94">
        <f t="shared" si="106"/>
        <v>0</v>
      </c>
      <c r="P232" s="94">
        <f t="shared" si="106"/>
        <v>0</v>
      </c>
      <c r="Q232" s="94">
        <f t="shared" si="106"/>
        <v>0</v>
      </c>
      <c r="R232" s="94">
        <f t="shared" si="106"/>
        <v>0</v>
      </c>
      <c r="S232" s="94">
        <f t="shared" si="106"/>
        <v>0</v>
      </c>
      <c r="T232" s="94">
        <f t="shared" si="106"/>
        <v>0</v>
      </c>
      <c r="U232" s="94">
        <f t="shared" si="106"/>
        <v>0</v>
      </c>
      <c r="V232" s="94">
        <f t="shared" si="106"/>
        <v>0</v>
      </c>
      <c r="W232" s="94">
        <f t="shared" si="106"/>
        <v>0</v>
      </c>
      <c r="X232" s="94">
        <f t="shared" si="106"/>
        <v>0</v>
      </c>
      <c r="Y232" s="94">
        <f t="shared" si="106"/>
        <v>0</v>
      </c>
      <c r="Z232" s="94">
        <f t="shared" si="106"/>
        <v>0</v>
      </c>
      <c r="AA232" s="94">
        <f t="shared" si="106"/>
        <v>0</v>
      </c>
      <c r="AB232" s="94">
        <f t="shared" si="106"/>
        <v>0</v>
      </c>
      <c r="AC232" s="94">
        <f t="shared" si="106"/>
        <v>0</v>
      </c>
      <c r="AD232" s="94">
        <f t="shared" si="106"/>
        <v>0</v>
      </c>
      <c r="AE232" s="94">
        <f t="shared" si="106"/>
        <v>0</v>
      </c>
      <c r="AF232" s="94">
        <f t="shared" si="106"/>
        <v>0</v>
      </c>
      <c r="AG232" s="94">
        <f t="shared" si="106"/>
        <v>0</v>
      </c>
      <c r="AH232" s="94">
        <f t="shared" si="106"/>
        <v>0</v>
      </c>
      <c r="AI232" s="94">
        <f t="shared" si="106"/>
        <v>0</v>
      </c>
      <c r="AJ232" s="94">
        <f t="shared" si="106"/>
        <v>0</v>
      </c>
      <c r="AK232" s="94">
        <f t="shared" si="106"/>
        <v>0</v>
      </c>
      <c r="AL232" s="94">
        <f t="shared" si="106"/>
        <v>0</v>
      </c>
      <c r="AM232" s="94">
        <f t="shared" si="106"/>
        <v>0</v>
      </c>
      <c r="AN232" s="94">
        <f t="shared" si="106"/>
        <v>0</v>
      </c>
      <c r="AO232" s="94">
        <f t="shared" si="106"/>
        <v>0</v>
      </c>
      <c r="AP232" s="94">
        <f t="shared" si="106"/>
        <v>0</v>
      </c>
      <c r="AQ232" s="94">
        <f t="shared" si="106"/>
        <v>0</v>
      </c>
      <c r="AR232" s="94">
        <f t="shared" si="106"/>
        <v>0</v>
      </c>
      <c r="AS232" s="94">
        <f t="shared" si="106"/>
        <v>0</v>
      </c>
      <c r="AT232" s="94">
        <f t="shared" si="106"/>
        <v>0</v>
      </c>
      <c r="AU232" s="94">
        <f t="shared" si="106"/>
        <v>0</v>
      </c>
      <c r="AV232" s="135"/>
      <c r="AW232" s="136">
        <f t="shared" si="92"/>
        <v>0</v>
      </c>
      <c r="AX232" s="136">
        <f t="shared" si="93"/>
        <v>0</v>
      </c>
      <c r="AY232" s="207">
        <f t="shared" si="94"/>
        <v>0</v>
      </c>
      <c r="AZ232" s="136">
        <f t="shared" si="102"/>
        <v>0</v>
      </c>
      <c r="BA232" s="137">
        <f t="shared" si="87"/>
        <v>0</v>
      </c>
      <c r="BB232" s="138">
        <v>0</v>
      </c>
    </row>
    <row r="233" spans="1:54" s="131" customFormat="1" ht="15.75" hidden="1" x14ac:dyDescent="0.25">
      <c r="A233" s="240"/>
      <c r="B233" s="219"/>
      <c r="C233" s="219"/>
      <c r="D233" s="233"/>
      <c r="E233" s="241"/>
      <c r="F233" s="151"/>
      <c r="G233" s="151"/>
      <c r="H233" s="151"/>
      <c r="I233" s="151"/>
      <c r="J233" s="151"/>
      <c r="K233" s="152"/>
      <c r="L233" s="151">
        <f t="shared" si="81"/>
        <v>0</v>
      </c>
      <c r="M233" s="151"/>
      <c r="N233" s="151"/>
      <c r="O233" s="151"/>
      <c r="P233" s="151"/>
      <c r="Q233" s="151"/>
      <c r="R233" s="151"/>
      <c r="S233" s="151"/>
      <c r="T233" s="151"/>
      <c r="U233" s="151"/>
      <c r="V233" s="151"/>
      <c r="W233" s="151"/>
      <c r="X233" s="151"/>
      <c r="Y233" s="151"/>
      <c r="Z233" s="151"/>
      <c r="AA233" s="151"/>
      <c r="AB233" s="151"/>
      <c r="AC233" s="151"/>
      <c r="AD233" s="151"/>
      <c r="AE233" s="151"/>
      <c r="AF233" s="151"/>
      <c r="AG233" s="151"/>
      <c r="AH233" s="151"/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35"/>
      <c r="AW233" s="136">
        <f t="shared" si="92"/>
        <v>0</v>
      </c>
      <c r="AX233" s="136">
        <f t="shared" si="93"/>
        <v>0</v>
      </c>
      <c r="AY233" s="207">
        <f t="shared" si="94"/>
        <v>0</v>
      </c>
      <c r="AZ233" s="136">
        <f t="shared" si="102"/>
        <v>0</v>
      </c>
      <c r="BA233" s="137">
        <f t="shared" si="87"/>
        <v>0</v>
      </c>
      <c r="BB233" s="138">
        <v>0</v>
      </c>
    </row>
    <row r="234" spans="1:54" s="131" customFormat="1" ht="32.25" hidden="1" thickBot="1" x14ac:dyDescent="0.3">
      <c r="A234" s="243"/>
      <c r="B234" s="244"/>
      <c r="C234" s="244"/>
      <c r="D234" s="245"/>
      <c r="E234" s="265" t="s">
        <v>255</v>
      </c>
      <c r="F234" s="104">
        <f>+F232+F202+F188</f>
        <v>0</v>
      </c>
      <c r="G234" s="104">
        <f>+G232+G202+G188</f>
        <v>0</v>
      </c>
      <c r="H234" s="104">
        <f>H232</f>
        <v>98009984.920000136</v>
      </c>
      <c r="I234" s="104">
        <f>+I232+I202+I188</f>
        <v>0</v>
      </c>
      <c r="J234" s="104">
        <f>+J232+J202+J188</f>
        <v>0</v>
      </c>
      <c r="K234" s="279">
        <f>K232</f>
        <v>35174.5</v>
      </c>
      <c r="L234" s="104">
        <f t="shared" si="81"/>
        <v>98045159.420000136</v>
      </c>
      <c r="M234" s="104"/>
      <c r="N234" s="104">
        <f t="shared" ref="N234:AU234" si="107">+N232+N202+N188</f>
        <v>0</v>
      </c>
      <c r="O234" s="104">
        <f t="shared" si="107"/>
        <v>0</v>
      </c>
      <c r="P234" s="104">
        <f t="shared" si="107"/>
        <v>0</v>
      </c>
      <c r="Q234" s="104">
        <f t="shared" si="107"/>
        <v>0</v>
      </c>
      <c r="R234" s="104">
        <f t="shared" si="107"/>
        <v>0</v>
      </c>
      <c r="S234" s="104">
        <f t="shared" si="107"/>
        <v>0</v>
      </c>
      <c r="T234" s="104">
        <f t="shared" si="107"/>
        <v>0</v>
      </c>
      <c r="U234" s="104">
        <f t="shared" si="107"/>
        <v>0</v>
      </c>
      <c r="V234" s="104">
        <f t="shared" si="107"/>
        <v>0</v>
      </c>
      <c r="W234" s="104">
        <f t="shared" si="107"/>
        <v>0</v>
      </c>
      <c r="X234" s="104">
        <f t="shared" si="107"/>
        <v>0</v>
      </c>
      <c r="Y234" s="104">
        <f t="shared" si="107"/>
        <v>0</v>
      </c>
      <c r="Z234" s="104">
        <f t="shared" si="107"/>
        <v>0</v>
      </c>
      <c r="AA234" s="104">
        <f t="shared" si="107"/>
        <v>0</v>
      </c>
      <c r="AB234" s="104">
        <f t="shared" si="107"/>
        <v>0</v>
      </c>
      <c r="AC234" s="104">
        <f t="shared" si="107"/>
        <v>0</v>
      </c>
      <c r="AD234" s="104">
        <f t="shared" si="107"/>
        <v>0</v>
      </c>
      <c r="AE234" s="104">
        <f t="shared" si="107"/>
        <v>0</v>
      </c>
      <c r="AF234" s="104">
        <f t="shared" si="107"/>
        <v>0</v>
      </c>
      <c r="AG234" s="104">
        <f t="shared" si="107"/>
        <v>0</v>
      </c>
      <c r="AH234" s="104">
        <f t="shared" si="107"/>
        <v>0</v>
      </c>
      <c r="AI234" s="104">
        <f t="shared" si="107"/>
        <v>0</v>
      </c>
      <c r="AJ234" s="104">
        <f t="shared" si="107"/>
        <v>0</v>
      </c>
      <c r="AK234" s="104">
        <f t="shared" si="107"/>
        <v>0</v>
      </c>
      <c r="AL234" s="104">
        <f t="shared" si="107"/>
        <v>0</v>
      </c>
      <c r="AM234" s="104">
        <f t="shared" si="107"/>
        <v>0</v>
      </c>
      <c r="AN234" s="104">
        <f t="shared" si="107"/>
        <v>0</v>
      </c>
      <c r="AO234" s="104">
        <f t="shared" si="107"/>
        <v>0</v>
      </c>
      <c r="AP234" s="104">
        <f t="shared" si="107"/>
        <v>0</v>
      </c>
      <c r="AQ234" s="104">
        <f t="shared" si="107"/>
        <v>0</v>
      </c>
      <c r="AR234" s="104">
        <f t="shared" si="107"/>
        <v>0</v>
      </c>
      <c r="AS234" s="104">
        <f t="shared" si="107"/>
        <v>0</v>
      </c>
      <c r="AT234" s="104">
        <f t="shared" si="107"/>
        <v>0</v>
      </c>
      <c r="AU234" s="104">
        <f t="shared" si="107"/>
        <v>0</v>
      </c>
      <c r="AV234" s="135"/>
      <c r="AW234" s="136">
        <f t="shared" si="92"/>
        <v>0</v>
      </c>
      <c r="AX234" s="136">
        <f t="shared" si="93"/>
        <v>0</v>
      </c>
      <c r="AY234" s="207">
        <f t="shared" si="94"/>
        <v>0</v>
      </c>
      <c r="AZ234" s="136">
        <f t="shared" si="102"/>
        <v>0</v>
      </c>
      <c r="BA234" s="137">
        <f t="shared" si="87"/>
        <v>0</v>
      </c>
      <c r="BB234" s="138">
        <v>0</v>
      </c>
    </row>
    <row r="235" spans="1:54" s="111" customFormat="1" ht="16.5" thickTop="1" x14ac:dyDescent="0.25">
      <c r="A235" s="161"/>
      <c r="B235" s="117"/>
      <c r="C235" s="117"/>
      <c r="D235" s="162"/>
      <c r="E235" s="163"/>
      <c r="F235" s="164"/>
      <c r="G235" s="164"/>
      <c r="H235" s="164"/>
      <c r="I235" s="164"/>
      <c r="J235" s="164"/>
      <c r="K235" s="165"/>
      <c r="L235" s="164">
        <f t="shared" si="81"/>
        <v>0</v>
      </c>
      <c r="M235" s="164"/>
      <c r="N235" s="164"/>
      <c r="O235" s="164"/>
      <c r="P235" s="164"/>
      <c r="Q235" s="164"/>
      <c r="R235" s="164"/>
      <c r="S235" s="164"/>
      <c r="T235" s="164"/>
      <c r="U235" s="164"/>
      <c r="V235" s="164"/>
      <c r="W235" s="164"/>
      <c r="X235" s="164"/>
      <c r="Y235" s="164"/>
      <c r="Z235" s="164"/>
      <c r="AA235" s="164"/>
      <c r="AB235" s="164"/>
      <c r="AC235" s="164"/>
      <c r="AD235" s="164"/>
      <c r="AE235" s="164"/>
      <c r="AF235" s="164"/>
      <c r="AG235" s="164"/>
      <c r="AH235" s="164"/>
      <c r="AI235" s="164"/>
      <c r="AJ235" s="164"/>
      <c r="AK235" s="164"/>
      <c r="AL235" s="164"/>
      <c r="AM235" s="164"/>
      <c r="AN235" s="164"/>
      <c r="AO235" s="164"/>
      <c r="AP235" s="164"/>
      <c r="AQ235" s="164"/>
      <c r="AR235" s="164"/>
      <c r="AS235" s="164"/>
      <c r="AT235" s="164"/>
      <c r="AU235" s="164"/>
      <c r="AV235" s="166"/>
      <c r="AW235" s="115">
        <f t="shared" si="92"/>
        <v>0</v>
      </c>
      <c r="AX235" s="115">
        <f t="shared" si="93"/>
        <v>0</v>
      </c>
      <c r="AY235" s="112">
        <f t="shared" si="94"/>
        <v>0</v>
      </c>
      <c r="AZ235" s="115">
        <f t="shared" ref="AZ235:AZ236" si="108">AY235-J235</f>
        <v>0</v>
      </c>
      <c r="BA235" s="167">
        <f t="shared" si="87"/>
        <v>0</v>
      </c>
      <c r="BB235" s="168">
        <v>0</v>
      </c>
    </row>
    <row r="236" spans="1:54" s="176" customFormat="1" ht="16.5" thickBot="1" x14ac:dyDescent="0.3">
      <c r="A236" s="169"/>
      <c r="B236" s="170"/>
      <c r="C236" s="170"/>
      <c r="D236" s="171"/>
      <c r="E236" s="172" t="s">
        <v>8</v>
      </c>
      <c r="F236" s="173">
        <f>F234+F171</f>
        <v>2904639.9800000004</v>
      </c>
      <c r="G236" s="173">
        <f>G234+G171</f>
        <v>11052124.979999997</v>
      </c>
      <c r="H236" s="173">
        <f>H234</f>
        <v>98009984.920000136</v>
      </c>
      <c r="I236" s="173">
        <f>I234+I171</f>
        <v>516.39</v>
      </c>
      <c r="J236" s="173">
        <f>J234+J171</f>
        <v>0</v>
      </c>
      <c r="K236" s="173">
        <f>K234</f>
        <v>35174.5</v>
      </c>
      <c r="L236" s="173">
        <f t="shared" ref="L236" si="109">H236+K236</f>
        <v>98045159.420000136</v>
      </c>
      <c r="M236" s="173">
        <f t="shared" ref="M236:AP236" si="110">M234+M171</f>
        <v>0</v>
      </c>
      <c r="N236" s="173">
        <f t="shared" si="110"/>
        <v>2207380</v>
      </c>
      <c r="O236" s="173">
        <f t="shared" si="110"/>
        <v>0</v>
      </c>
      <c r="P236" s="173">
        <f t="shared" si="110"/>
        <v>2550</v>
      </c>
      <c r="Q236" s="173">
        <f t="shared" si="110"/>
        <v>2890350</v>
      </c>
      <c r="R236" s="173">
        <f t="shared" si="110"/>
        <v>194944.01</v>
      </c>
      <c r="S236" s="173">
        <f t="shared" si="110"/>
        <v>0</v>
      </c>
      <c r="T236" s="173">
        <f t="shared" si="110"/>
        <v>0</v>
      </c>
      <c r="U236" s="173">
        <f t="shared" si="110"/>
        <v>154600</v>
      </c>
      <c r="V236" s="173">
        <f t="shared" si="110"/>
        <v>0</v>
      </c>
      <c r="W236" s="173">
        <f t="shared" si="110"/>
        <v>1135000</v>
      </c>
      <c r="X236" s="173">
        <f t="shared" si="110"/>
        <v>0</v>
      </c>
      <c r="Y236" s="173">
        <f t="shared" si="110"/>
        <v>2061075</v>
      </c>
      <c r="Z236" s="173">
        <f t="shared" si="110"/>
        <v>0</v>
      </c>
      <c r="AA236" s="173">
        <f t="shared" si="110"/>
        <v>0</v>
      </c>
      <c r="AB236" s="173">
        <f t="shared" si="110"/>
        <v>0</v>
      </c>
      <c r="AC236" s="173">
        <f t="shared" si="110"/>
        <v>0</v>
      </c>
      <c r="AD236" s="173">
        <f t="shared" si="110"/>
        <v>223000</v>
      </c>
      <c r="AE236" s="173">
        <f t="shared" si="110"/>
        <v>0</v>
      </c>
      <c r="AF236" s="173">
        <f t="shared" si="110"/>
        <v>0</v>
      </c>
      <c r="AG236" s="173">
        <f t="shared" si="110"/>
        <v>1742529.15</v>
      </c>
      <c r="AH236" s="173">
        <f t="shared" si="110"/>
        <v>36319.73000000001</v>
      </c>
      <c r="AI236" s="173">
        <f t="shared" si="110"/>
        <v>0</v>
      </c>
      <c r="AJ236" s="173">
        <f t="shared" si="110"/>
        <v>-2.8571428993018344E-3</v>
      </c>
      <c r="AK236" s="173">
        <f t="shared" si="110"/>
        <v>6562.5</v>
      </c>
      <c r="AL236" s="173">
        <f t="shared" si="110"/>
        <v>8039.9999999999927</v>
      </c>
      <c r="AM236" s="173">
        <f t="shared" si="110"/>
        <v>0</v>
      </c>
      <c r="AN236" s="173">
        <f t="shared" si="110"/>
        <v>1790.0014285714242</v>
      </c>
      <c r="AO236" s="173">
        <f t="shared" si="110"/>
        <v>2625</v>
      </c>
      <c r="AP236" s="173">
        <f t="shared" si="110"/>
        <v>1779.9999999999927</v>
      </c>
      <c r="AQ236" s="173">
        <f t="shared" ref="AQ236:AU236" si="111">AQ234</f>
        <v>0</v>
      </c>
      <c r="AR236" s="173">
        <f t="shared" si="111"/>
        <v>0</v>
      </c>
      <c r="AS236" s="173">
        <f t="shared" si="111"/>
        <v>0</v>
      </c>
      <c r="AT236" s="173">
        <f t="shared" si="111"/>
        <v>0</v>
      </c>
      <c r="AU236" s="173">
        <f t="shared" si="111"/>
        <v>0</v>
      </c>
      <c r="AV236" s="174"/>
      <c r="AW236" s="115">
        <f t="shared" si="92"/>
        <v>11109242.208571425</v>
      </c>
      <c r="AX236" s="115">
        <f t="shared" si="93"/>
        <v>10611428.16</v>
      </c>
      <c r="AY236" s="112">
        <f t="shared" si="94"/>
        <v>497814.04857142456</v>
      </c>
      <c r="AZ236" s="115">
        <f t="shared" si="108"/>
        <v>497814.04857142456</v>
      </c>
      <c r="BA236" s="175">
        <f>AY236-AZ236</f>
        <v>0</v>
      </c>
      <c r="BB236" s="118"/>
    </row>
    <row r="237" spans="1:54" ht="16.5" thickTop="1" x14ac:dyDescent="0.25">
      <c r="A237" s="1"/>
      <c r="B237" s="2"/>
      <c r="C237" s="2"/>
      <c r="E237" s="6"/>
      <c r="F237" s="7"/>
      <c r="G237" s="7"/>
      <c r="H237" s="7"/>
      <c r="I237" s="7"/>
      <c r="J237" s="7"/>
      <c r="K237" s="7"/>
      <c r="L237" s="67"/>
      <c r="M237" s="6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8"/>
      <c r="AF237" s="7"/>
      <c r="AG237" s="7"/>
      <c r="AH237" s="7"/>
      <c r="AI237" s="7"/>
      <c r="AJ237" s="31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30"/>
      <c r="AV237" s="21"/>
      <c r="AW237" s="57"/>
      <c r="AX237" s="57"/>
      <c r="AY237" s="62"/>
      <c r="AZ237" s="56"/>
    </row>
    <row r="238" spans="1:54" s="43" customFormat="1" ht="18" customHeight="1" x14ac:dyDescent="0.35">
      <c r="A238" s="38" t="s">
        <v>10</v>
      </c>
      <c r="B238" s="39"/>
      <c r="C238" s="39"/>
      <c r="D238" s="39"/>
      <c r="E238" s="39"/>
      <c r="F238" s="53"/>
      <c r="G238" s="39"/>
      <c r="H238" s="64"/>
      <c r="I238" s="39"/>
      <c r="J238" s="39"/>
      <c r="K238" s="39"/>
      <c r="L238" s="53"/>
      <c r="M238" s="53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79"/>
      <c r="AF238" s="39"/>
      <c r="AG238" s="39"/>
      <c r="AH238" s="39"/>
      <c r="AI238" s="39"/>
      <c r="AJ238" s="40"/>
      <c r="AK238" s="39"/>
      <c r="AL238" s="39"/>
      <c r="AM238" s="39"/>
      <c r="AN238" s="39"/>
      <c r="AO238" s="39"/>
      <c r="AP238" s="39"/>
      <c r="AQ238" s="39"/>
      <c r="AR238" s="39"/>
      <c r="AS238" s="39"/>
      <c r="AT238" s="39"/>
      <c r="AU238" s="41"/>
      <c r="AV238" s="42"/>
      <c r="AW238" s="58"/>
      <c r="AX238" s="89"/>
      <c r="AY238" s="63"/>
      <c r="AZ238" s="58"/>
    </row>
    <row r="239" spans="1:54" s="43" customFormat="1" ht="21" hidden="1" x14ac:dyDescent="0.35">
      <c r="A239" s="44"/>
      <c r="B239" s="45"/>
      <c r="C239" s="45"/>
      <c r="D239" s="45"/>
      <c r="E239" s="45"/>
      <c r="F239" s="45"/>
      <c r="G239" s="46"/>
      <c r="H239" s="37"/>
      <c r="I239" s="53"/>
      <c r="J239" s="53"/>
      <c r="K239" s="37"/>
      <c r="L239" s="71"/>
      <c r="M239" s="71"/>
      <c r="N239" s="45"/>
      <c r="O239" s="45"/>
      <c r="P239" s="47"/>
      <c r="Q239" s="46"/>
      <c r="R239" s="46"/>
      <c r="S239" s="46"/>
      <c r="T239" s="46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80"/>
      <c r="AF239" s="45"/>
      <c r="AG239" s="32"/>
      <c r="AH239" s="45"/>
      <c r="AI239" s="45"/>
      <c r="AJ239" s="48"/>
      <c r="AK239" s="45"/>
      <c r="AL239" s="45"/>
      <c r="AM239" s="45"/>
      <c r="AN239" s="45"/>
      <c r="AO239" s="45"/>
      <c r="AP239" s="45"/>
      <c r="AQ239" s="45"/>
      <c r="AR239" s="45"/>
      <c r="AS239" s="45"/>
      <c r="AT239" s="45"/>
      <c r="AU239" s="49"/>
      <c r="AV239" s="42"/>
      <c r="AY239" s="59"/>
    </row>
    <row r="240" spans="1:54" s="43" customFormat="1" ht="21" x14ac:dyDescent="0.35">
      <c r="A240" s="44"/>
      <c r="B240" s="45"/>
      <c r="C240" s="45"/>
      <c r="D240" s="45"/>
      <c r="E240" s="45"/>
      <c r="F240" s="45"/>
      <c r="G240" s="45"/>
      <c r="H240" s="50"/>
      <c r="J240" s="53"/>
      <c r="K240" s="50"/>
      <c r="L240" s="68"/>
      <c r="M240" s="68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Z240" s="72"/>
      <c r="AA240" s="72"/>
      <c r="AB240" s="72"/>
      <c r="AC240" s="72"/>
      <c r="AD240" s="72"/>
      <c r="AE240" s="72"/>
      <c r="AF240" s="72"/>
      <c r="AG240" s="72"/>
      <c r="AH240" s="72"/>
      <c r="AI240" s="72"/>
      <c r="AJ240" s="72"/>
      <c r="AK240" s="45"/>
      <c r="AL240" s="45"/>
      <c r="AM240" s="45"/>
      <c r="AN240" s="45"/>
      <c r="AO240" s="45"/>
      <c r="AP240" s="45"/>
      <c r="AQ240" s="45"/>
      <c r="AR240" s="52"/>
      <c r="AS240" s="45"/>
      <c r="AT240" s="45"/>
      <c r="AU240" s="49"/>
      <c r="AV240" s="42"/>
      <c r="AY240" s="59">
        <f>AZ236-SUM(AJ236:AU236)</f>
        <v>477016.54999999603</v>
      </c>
      <c r="AZ240" s="86"/>
    </row>
    <row r="241" spans="1:51" s="43" customFormat="1" ht="21" x14ac:dyDescent="0.35">
      <c r="A241" s="44"/>
      <c r="B241" s="45"/>
      <c r="C241" s="45"/>
      <c r="D241" s="45"/>
      <c r="E241" s="45"/>
      <c r="F241" s="45"/>
      <c r="G241" s="45"/>
      <c r="H241" s="50"/>
      <c r="I241" s="53"/>
      <c r="J241" s="53"/>
      <c r="K241" s="29"/>
      <c r="L241" s="68"/>
      <c r="M241" s="68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72"/>
      <c r="Z241" s="72"/>
      <c r="AA241" s="72"/>
      <c r="AB241" s="72"/>
      <c r="AC241" s="72"/>
      <c r="AD241" s="72"/>
      <c r="AE241" s="72"/>
      <c r="AF241" s="72"/>
      <c r="AG241" s="72"/>
      <c r="AH241" s="72"/>
      <c r="AI241" s="72"/>
      <c r="AJ241" s="72"/>
      <c r="AK241" s="45"/>
      <c r="AL241" s="45"/>
      <c r="AM241" s="45"/>
      <c r="AN241" s="45"/>
      <c r="AO241" s="45"/>
      <c r="AP241" s="45"/>
      <c r="AQ241" s="45"/>
      <c r="AR241" s="45"/>
      <c r="AS241" s="45"/>
      <c r="AT241" s="45"/>
      <c r="AU241" s="49"/>
      <c r="AV241" s="42"/>
      <c r="AY241" s="59"/>
    </row>
    <row r="242" spans="1:51" s="43" customFormat="1" ht="21" x14ac:dyDescent="0.35">
      <c r="A242" s="755" t="s">
        <v>57</v>
      </c>
      <c r="B242" s="756"/>
      <c r="C242" s="756"/>
      <c r="D242" s="756"/>
      <c r="E242" s="756"/>
      <c r="F242" s="757">
        <v>45378</v>
      </c>
      <c r="G242" s="757"/>
      <c r="H242" s="757"/>
      <c r="I242" s="45"/>
      <c r="J242" s="51"/>
      <c r="K242" s="50"/>
      <c r="L242" s="68"/>
      <c r="M242" s="68"/>
      <c r="N242" s="756" t="s">
        <v>328</v>
      </c>
      <c r="O242" s="756"/>
      <c r="P242" s="756"/>
      <c r="Q242" s="756"/>
      <c r="R242" s="756"/>
      <c r="S242" s="756"/>
      <c r="T242" s="756"/>
      <c r="U242" s="756"/>
      <c r="V242" s="45"/>
      <c r="W242" s="45"/>
      <c r="X242" s="45"/>
      <c r="Y242" s="72"/>
      <c r="Z242" s="72"/>
      <c r="AA242" s="72"/>
      <c r="AB242" s="72"/>
      <c r="AC242" s="72"/>
      <c r="AD242" s="72">
        <v>45378</v>
      </c>
      <c r="AE242" s="72"/>
      <c r="AF242" s="72"/>
      <c r="AG242" s="72"/>
      <c r="AH242" s="72"/>
      <c r="AI242" s="72"/>
      <c r="AJ242" s="72"/>
      <c r="AK242" s="45"/>
      <c r="AL242" s="45"/>
      <c r="AM242" s="45"/>
      <c r="AN242" s="45"/>
      <c r="AO242" s="45"/>
      <c r="AP242" s="45"/>
      <c r="AQ242" s="45"/>
      <c r="AR242" s="45"/>
      <c r="AS242" s="45"/>
      <c r="AT242" s="45"/>
      <c r="AU242" s="49"/>
      <c r="AV242" s="42"/>
      <c r="AY242" s="59"/>
    </row>
    <row r="243" spans="1:51" s="43" customFormat="1" ht="21" x14ac:dyDescent="0.35">
      <c r="A243" s="758" t="s">
        <v>21</v>
      </c>
      <c r="B243" s="759"/>
      <c r="C243" s="759"/>
      <c r="D243" s="759"/>
      <c r="E243" s="759"/>
      <c r="F243" s="760" t="s">
        <v>23</v>
      </c>
      <c r="G243" s="760"/>
      <c r="H243" s="760"/>
      <c r="I243" s="45"/>
      <c r="J243" s="45"/>
      <c r="K243" s="50"/>
      <c r="L243" s="68"/>
      <c r="M243" s="68"/>
      <c r="N243" s="759" t="s">
        <v>21</v>
      </c>
      <c r="O243" s="759"/>
      <c r="P243" s="759"/>
      <c r="Q243" s="759"/>
      <c r="R243" s="759"/>
      <c r="S243" s="759"/>
      <c r="T243" s="759"/>
      <c r="U243" s="759"/>
      <c r="V243" s="45"/>
      <c r="W243" s="45"/>
      <c r="X243" s="45"/>
      <c r="Y243" s="72"/>
      <c r="Z243" s="72"/>
      <c r="AA243" s="72"/>
      <c r="AB243" s="72"/>
      <c r="AC243" s="72"/>
      <c r="AD243" s="105" t="s">
        <v>0</v>
      </c>
      <c r="AE243" s="72"/>
      <c r="AF243" s="72"/>
      <c r="AG243" s="72"/>
      <c r="AH243" s="72"/>
      <c r="AI243" s="72"/>
      <c r="AJ243" s="72"/>
      <c r="AK243" s="45"/>
      <c r="AL243" s="45"/>
      <c r="AM243" s="45"/>
      <c r="AN243" s="45"/>
      <c r="AO243" s="45"/>
      <c r="AP243" s="45"/>
      <c r="AQ243" s="45"/>
      <c r="AR243" s="45"/>
      <c r="AS243" s="45"/>
      <c r="AT243" s="45"/>
      <c r="AU243" s="49"/>
      <c r="AV243" s="42"/>
      <c r="AY243" s="59"/>
    </row>
    <row r="244" spans="1:51" s="43" customFormat="1" ht="21" customHeight="1" x14ac:dyDescent="0.35">
      <c r="A244" s="753" t="s">
        <v>22</v>
      </c>
      <c r="B244" s="754"/>
      <c r="C244" s="754"/>
      <c r="D244" s="754"/>
      <c r="E244" s="754"/>
      <c r="F244" s="45"/>
      <c r="G244" s="45"/>
      <c r="H244" s="45"/>
      <c r="I244" s="45"/>
      <c r="J244" s="45"/>
      <c r="K244" s="45"/>
      <c r="L244" s="69"/>
      <c r="M244" s="69"/>
      <c r="N244" s="754" t="s">
        <v>293</v>
      </c>
      <c r="O244" s="754"/>
      <c r="P244" s="754"/>
      <c r="Q244" s="754"/>
      <c r="R244" s="754"/>
      <c r="S244" s="754"/>
      <c r="T244" s="754"/>
      <c r="U244" s="754"/>
      <c r="V244" s="45"/>
      <c r="W244" s="45"/>
      <c r="X244" s="45"/>
      <c r="Y244" s="72"/>
      <c r="Z244" s="72"/>
      <c r="AA244" s="72"/>
      <c r="AB244" s="72"/>
      <c r="AC244" s="72"/>
      <c r="AD244" s="72"/>
      <c r="AE244" s="72"/>
      <c r="AF244" s="72"/>
      <c r="AG244" s="72"/>
      <c r="AH244" s="72"/>
      <c r="AI244" s="72"/>
      <c r="AJ244" s="72"/>
      <c r="AK244" s="45"/>
      <c r="AL244" s="45"/>
      <c r="AM244" s="45"/>
      <c r="AN244" s="45"/>
      <c r="AO244" s="45"/>
      <c r="AP244" s="45"/>
      <c r="AQ244" s="45"/>
      <c r="AR244" s="45"/>
      <c r="AS244" s="45"/>
      <c r="AT244" s="45"/>
      <c r="AU244" s="49"/>
      <c r="AV244" s="42"/>
      <c r="AY244" s="59"/>
    </row>
    <row r="245" spans="1:51" ht="15.75" customHeight="1" x14ac:dyDescent="0.25">
      <c r="A245" s="34"/>
      <c r="B245" s="35"/>
      <c r="C245" s="35"/>
      <c r="D245" s="35"/>
      <c r="E245" s="35"/>
      <c r="F245" s="4"/>
      <c r="G245" s="4"/>
      <c r="H245" s="4"/>
      <c r="I245" s="4"/>
      <c r="J245" s="4"/>
      <c r="K245" s="4"/>
      <c r="L245" s="70"/>
      <c r="M245" s="70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81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5"/>
    </row>
    <row r="246" spans="1:51" x14ac:dyDescent="0.25">
      <c r="AE246" s="56"/>
    </row>
    <row r="247" spans="1:51" x14ac:dyDescent="0.25">
      <c r="I247" s="17"/>
      <c r="AE247" s="56"/>
    </row>
    <row r="248" spans="1:51" x14ac:dyDescent="0.25">
      <c r="F248" s="36">
        <f>+F122+F136+F167</f>
        <v>0</v>
      </c>
      <c r="G248" s="36">
        <f>+G122+G136+G167</f>
        <v>0</v>
      </c>
      <c r="H248" s="16"/>
      <c r="I248" s="36">
        <f>+I122+I136+I167</f>
        <v>0</v>
      </c>
      <c r="J248" s="36">
        <f>+J122+J136+J167</f>
        <v>0</v>
      </c>
      <c r="K248" s="16"/>
      <c r="L248" s="16"/>
      <c r="M248" s="16"/>
      <c r="N248" s="92">
        <v>0</v>
      </c>
      <c r="O248" s="92">
        <v>217517</v>
      </c>
      <c r="P248" s="90">
        <v>0</v>
      </c>
      <c r="Q248" s="90">
        <v>2753462</v>
      </c>
      <c r="R248" s="90">
        <v>32989</v>
      </c>
      <c r="S248" s="90">
        <v>1169500</v>
      </c>
      <c r="T248" s="90">
        <v>99198</v>
      </c>
      <c r="U248" s="90">
        <v>93500</v>
      </c>
      <c r="V248" s="90">
        <v>605000</v>
      </c>
      <c r="W248" s="90">
        <v>7129646.8199999994</v>
      </c>
      <c r="X248" s="90">
        <v>0</v>
      </c>
      <c r="Y248" s="90">
        <v>1905180.86</v>
      </c>
      <c r="Z248" s="90">
        <v>0</v>
      </c>
      <c r="AA248" s="90">
        <v>0</v>
      </c>
      <c r="AB248" s="90">
        <v>945594</v>
      </c>
      <c r="AC248" s="90">
        <v>0</v>
      </c>
      <c r="AD248" s="90">
        <v>0</v>
      </c>
      <c r="AE248" s="91">
        <v>0</v>
      </c>
      <c r="AF248" s="90">
        <v>74737.14</v>
      </c>
      <c r="AG248" s="90">
        <v>3500</v>
      </c>
      <c r="AH248" s="90">
        <v>24076.33</v>
      </c>
      <c r="AI248" s="90">
        <v>0</v>
      </c>
      <c r="AJ248" s="36">
        <f t="shared" ref="AJ248:AO248" si="112">+AJ122+AJ136+AJ167</f>
        <v>0</v>
      </c>
      <c r="AK248" s="36">
        <f t="shared" si="112"/>
        <v>0</v>
      </c>
      <c r="AL248" s="36">
        <f t="shared" si="112"/>
        <v>0</v>
      </c>
      <c r="AM248" s="36">
        <f t="shared" si="112"/>
        <v>0</v>
      </c>
      <c r="AN248" s="36">
        <f t="shared" si="112"/>
        <v>0</v>
      </c>
      <c r="AO248" s="36">
        <f t="shared" si="112"/>
        <v>0</v>
      </c>
    </row>
    <row r="249" spans="1:51" x14ac:dyDescent="0.25">
      <c r="H249" s="16"/>
      <c r="K249" s="16"/>
      <c r="L249" s="16"/>
      <c r="M249" s="16"/>
      <c r="O249" s="37">
        <f>O236-O248</f>
        <v>-217517</v>
      </c>
      <c r="P249" s="37">
        <f t="shared" ref="P249:AG249" si="113">P236-P248</f>
        <v>2550</v>
      </c>
      <c r="Q249" s="37">
        <f t="shared" si="113"/>
        <v>136888</v>
      </c>
      <c r="R249" s="37">
        <f t="shared" si="113"/>
        <v>161955.01</v>
      </c>
      <c r="S249" s="37">
        <f t="shared" si="113"/>
        <v>-1169500</v>
      </c>
      <c r="T249" s="37">
        <f t="shared" si="113"/>
        <v>-99198</v>
      </c>
      <c r="U249" s="37">
        <f t="shared" si="113"/>
        <v>61100</v>
      </c>
      <c r="V249" s="37">
        <f t="shared" si="113"/>
        <v>-605000</v>
      </c>
      <c r="W249" s="37">
        <f t="shared" si="113"/>
        <v>-5994646.8199999994</v>
      </c>
      <c r="X249" s="37">
        <f t="shared" si="113"/>
        <v>0</v>
      </c>
      <c r="Y249" s="37">
        <f t="shared" si="113"/>
        <v>155894.1399999999</v>
      </c>
      <c r="Z249" s="37">
        <f t="shared" si="113"/>
        <v>0</v>
      </c>
      <c r="AA249" s="37">
        <f t="shared" si="113"/>
        <v>0</v>
      </c>
      <c r="AB249" s="37">
        <f t="shared" si="113"/>
        <v>-945594</v>
      </c>
      <c r="AC249" s="37">
        <f t="shared" si="113"/>
        <v>0</v>
      </c>
      <c r="AD249" s="37">
        <f t="shared" si="113"/>
        <v>223000</v>
      </c>
      <c r="AE249" s="37">
        <f t="shared" si="113"/>
        <v>0</v>
      </c>
      <c r="AF249" s="37">
        <f t="shared" si="113"/>
        <v>-74737.14</v>
      </c>
      <c r="AG249" s="37">
        <f t="shared" si="113"/>
        <v>1739029.15</v>
      </c>
    </row>
    <row r="250" spans="1:51" x14ac:dyDescent="0.25">
      <c r="F250" s="17">
        <f>F236+I236</f>
        <v>2905156.3700000006</v>
      </c>
      <c r="H250" s="17"/>
      <c r="J250" s="37">
        <f>G236+J236</f>
        <v>11052124.979999997</v>
      </c>
      <c r="K250" s="17"/>
      <c r="L250" s="17"/>
      <c r="M250" s="17"/>
      <c r="Q250" s="17"/>
      <c r="AE250" s="56"/>
      <c r="AF250" s="84"/>
    </row>
    <row r="251" spans="1:51" x14ac:dyDescent="0.25">
      <c r="F251" s="83">
        <f>+F169+I169</f>
        <v>0</v>
      </c>
      <c r="G251" s="83">
        <f>G169+J169</f>
        <v>0</v>
      </c>
      <c r="H251" s="83">
        <f>106306282.79</f>
        <v>106306282.79000001</v>
      </c>
      <c r="J251" s="37">
        <f>G236+J236</f>
        <v>11052124.979999997</v>
      </c>
      <c r="K251" s="37">
        <f>AW236</f>
        <v>11109242.208571425</v>
      </c>
      <c r="L251" s="17">
        <f>K251-J251</f>
        <v>57117.228571427986</v>
      </c>
      <c r="M251" s="17"/>
      <c r="AE251" s="56"/>
      <c r="AF251" s="83">
        <f>SUM('[1]3rd'!$F$77)</f>
        <v>10433913.640000001</v>
      </c>
    </row>
    <row r="252" spans="1:51" x14ac:dyDescent="0.25">
      <c r="F252" s="83">
        <f>'[1]3rd'!$F$21</f>
        <v>7710256.8499999996</v>
      </c>
      <c r="G252" s="83">
        <f>'[1]3rd'!$F$77-'[1]3rd'!$F$80</f>
        <v>9964236.040000001</v>
      </c>
      <c r="H252" s="17">
        <f>H251-H236</f>
        <v>8296297.8699998707</v>
      </c>
      <c r="J252" s="17">
        <f>J250-J251</f>
        <v>0</v>
      </c>
      <c r="K252" s="37">
        <f>K251-L251</f>
        <v>11052124.979999997</v>
      </c>
      <c r="AE252" s="56"/>
      <c r="AF252" s="83">
        <f>SUM(Q169:AF169)</f>
        <v>0</v>
      </c>
    </row>
    <row r="253" spans="1:51" x14ac:dyDescent="0.25">
      <c r="F253" s="17">
        <f>F252-F251</f>
        <v>7710256.8499999996</v>
      </c>
      <c r="G253" s="83">
        <f>G251-G252</f>
        <v>-9964236.040000001</v>
      </c>
      <c r="I253" s="85"/>
      <c r="AE253" s="56"/>
      <c r="AF253" s="83">
        <f>AF251-AF252</f>
        <v>10433913.640000001</v>
      </c>
    </row>
    <row r="254" spans="1:51" x14ac:dyDescent="0.25">
      <c r="J254" s="17"/>
      <c r="AE254" s="56"/>
      <c r="AF254" s="84"/>
    </row>
    <row r="255" spans="1:51" x14ac:dyDescent="0.25">
      <c r="F255" s="17"/>
      <c r="I255" s="37"/>
      <c r="J255" s="17"/>
      <c r="AE255" s="56"/>
      <c r="AF255" s="84"/>
    </row>
    <row r="256" spans="1:51" x14ac:dyDescent="0.25">
      <c r="G256" s="83"/>
      <c r="AE256" s="56"/>
      <c r="AF256" s="84"/>
    </row>
    <row r="257" spans="6:47" x14ac:dyDescent="0.25">
      <c r="AE257" s="56"/>
      <c r="AF257" s="84"/>
    </row>
    <row r="258" spans="6:47" s="87" customFormat="1" ht="12.75" x14ac:dyDescent="0.2"/>
    <row r="259" spans="6:47" x14ac:dyDescent="0.25"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</row>
  </sheetData>
  <mergeCells count="61">
    <mergeCell ref="M7:AF7"/>
    <mergeCell ref="M9:M10"/>
    <mergeCell ref="N8:Y8"/>
    <mergeCell ref="A244:E244"/>
    <mergeCell ref="N244:U244"/>
    <mergeCell ref="A242:E242"/>
    <mergeCell ref="F242:H242"/>
    <mergeCell ref="N242:U242"/>
    <mergeCell ref="A243:E243"/>
    <mergeCell ref="F243:H243"/>
    <mergeCell ref="N243:U243"/>
    <mergeCell ref="K9:K10"/>
    <mergeCell ref="O9:O10"/>
    <mergeCell ref="N9:N10"/>
    <mergeCell ref="P9:P10"/>
    <mergeCell ref="Q9:Q10"/>
    <mergeCell ref="A2:AU2"/>
    <mergeCell ref="A3:AU3"/>
    <mergeCell ref="A4:K4"/>
    <mergeCell ref="N4:AU4"/>
    <mergeCell ref="A5:K5"/>
    <mergeCell ref="N5:AU5"/>
    <mergeCell ref="A6:K6"/>
    <mergeCell ref="N6:AU6"/>
    <mergeCell ref="A7:A10"/>
    <mergeCell ref="B7:C8"/>
    <mergeCell ref="D7:D10"/>
    <mergeCell ref="E7:E10"/>
    <mergeCell ref="F7:H8"/>
    <mergeCell ref="I7:K8"/>
    <mergeCell ref="L7:L10"/>
    <mergeCell ref="AH7:AI7"/>
    <mergeCell ref="AJ7:AU7"/>
    <mergeCell ref="AA8:AD8"/>
    <mergeCell ref="AE8:AF8"/>
    <mergeCell ref="AU8:AU10"/>
    <mergeCell ref="S9:S10"/>
    <mergeCell ref="Y9:Y10"/>
    <mergeCell ref="X9:X10"/>
    <mergeCell ref="AG8:AG10"/>
    <mergeCell ref="B9:B10"/>
    <mergeCell ref="C9:C10"/>
    <mergeCell ref="AH8:AH10"/>
    <mergeCell ref="Z9:Z10"/>
    <mergeCell ref="F9:F10"/>
    <mergeCell ref="G9:G10"/>
    <mergeCell ref="H9:H10"/>
    <mergeCell ref="I9:I10"/>
    <mergeCell ref="J9:J10"/>
    <mergeCell ref="R9:R10"/>
    <mergeCell ref="T9:T10"/>
    <mergeCell ref="U9:U10"/>
    <mergeCell ref="V9:V10"/>
    <mergeCell ref="W9:W10"/>
    <mergeCell ref="AI8:AI10"/>
    <mergeCell ref="AF9:AF10"/>
    <mergeCell ref="AD9:AD10"/>
    <mergeCell ref="AE9:AE10"/>
    <mergeCell ref="AA9:AA10"/>
    <mergeCell ref="AB9:AB10"/>
    <mergeCell ref="AC9:AC10"/>
  </mergeCells>
  <printOptions horizontalCentered="1"/>
  <pageMargins left="0.48" right="0.22" top="0.91" bottom="2.19" header="0.3" footer="0.3"/>
  <pageSetup paperSize="8" scale="47" fitToHeight="0" orientation="landscape" r:id="rId1"/>
  <headerFooter>
    <oddHeader>&amp;R&amp;"Arial Narrow,Regular"&amp;12Annex 6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B261"/>
  <sheetViews>
    <sheetView view="pageBreakPreview" zoomScale="90" zoomScaleSheetLayoutView="90" workbookViewId="0">
      <pane xSplit="5" ySplit="10" topLeftCell="AD121" activePane="bottomRight" state="frozen"/>
      <selection pane="topRight" activeCell="F1" sqref="F1"/>
      <selection pane="bottomLeft" activeCell="A11" sqref="A11"/>
      <selection pane="bottomRight" activeCell="AF242" sqref="AF242"/>
    </sheetView>
  </sheetViews>
  <sheetFormatPr defaultColWidth="8.85546875" defaultRowHeight="15" x14ac:dyDescent="0.25"/>
  <cols>
    <col min="1" max="2" width="13" customWidth="1"/>
    <col min="3" max="3" width="23.5703125" customWidth="1"/>
    <col min="4" max="4" width="26.28515625" bestFit="1" customWidth="1"/>
    <col min="5" max="5" width="48.5703125" customWidth="1"/>
    <col min="6" max="6" width="15.28515625" customWidth="1"/>
    <col min="7" max="7" width="14.85546875" customWidth="1"/>
    <col min="8" max="8" width="17.5703125" customWidth="1"/>
    <col min="9" max="9" width="12.42578125" bestFit="1" customWidth="1"/>
    <col min="10" max="10" width="11.28515625" bestFit="1" customWidth="1"/>
    <col min="11" max="11" width="12.42578125" bestFit="1" customWidth="1"/>
    <col min="12" max="12" width="16.85546875" bestFit="1" customWidth="1"/>
    <col min="13" max="13" width="16.85546875" customWidth="1"/>
    <col min="14" max="14" width="12.42578125" customWidth="1"/>
    <col min="15" max="15" width="11.42578125" hidden="1" customWidth="1"/>
    <col min="16" max="19" width="11.42578125" customWidth="1"/>
    <col min="20" max="20" width="11.42578125" hidden="1" customWidth="1"/>
    <col min="21" max="21" width="11.42578125" customWidth="1"/>
    <col min="22" max="22" width="11.42578125" hidden="1" customWidth="1"/>
    <col min="23" max="23" width="12.7109375" customWidth="1"/>
    <col min="24" max="24" width="11.42578125" hidden="1" customWidth="1"/>
    <col min="25" max="25" width="11.42578125" customWidth="1"/>
    <col min="26" max="28" width="11.42578125" hidden="1" customWidth="1"/>
    <col min="29" max="29" width="0.28515625" customWidth="1"/>
    <col min="30" max="30" width="11.42578125" customWidth="1"/>
    <col min="31" max="31" width="11.42578125" hidden="1" customWidth="1"/>
    <col min="32" max="32" width="12" customWidth="1"/>
    <col min="33" max="33" width="12.5703125" customWidth="1"/>
    <col min="34" max="36" width="11.42578125" customWidth="1"/>
    <col min="37" max="37" width="10.28515625" customWidth="1"/>
    <col min="38" max="38" width="10" customWidth="1"/>
    <col min="39" max="39" width="10.85546875" customWidth="1"/>
    <col min="40" max="40" width="10.28515625" customWidth="1"/>
    <col min="41" max="41" width="11" customWidth="1"/>
    <col min="42" max="42" width="11.28515625" customWidth="1"/>
    <col min="43" max="44" width="12.42578125" hidden="1" customWidth="1"/>
    <col min="45" max="45" width="12.42578125" customWidth="1"/>
    <col min="46" max="46" width="10.28515625" customWidth="1"/>
    <col min="47" max="47" width="3" customWidth="1"/>
    <col min="49" max="50" width="15.42578125" customWidth="1"/>
    <col min="51" max="51" width="16.85546875" style="60" customWidth="1"/>
    <col min="52" max="52" width="17.85546875" customWidth="1"/>
    <col min="53" max="53" width="14.140625" customWidth="1"/>
    <col min="54" max="54" width="16.42578125" customWidth="1"/>
  </cols>
  <sheetData>
    <row r="1" spans="1:53" x14ac:dyDescent="0.25">
      <c r="AV1" s="21"/>
    </row>
    <row r="2" spans="1:53" s="43" customFormat="1" ht="18.75" customHeight="1" x14ac:dyDescent="0.35">
      <c r="A2" s="744" t="s">
        <v>11</v>
      </c>
      <c r="B2" s="744"/>
      <c r="C2" s="744"/>
      <c r="D2" s="744"/>
      <c r="E2" s="744"/>
      <c r="F2" s="744"/>
      <c r="G2" s="744"/>
      <c r="H2" s="744"/>
      <c r="I2" s="744"/>
      <c r="J2" s="744"/>
      <c r="K2" s="744"/>
      <c r="L2" s="744"/>
      <c r="M2" s="744"/>
      <c r="N2" s="744"/>
      <c r="O2" s="744"/>
      <c r="P2" s="744"/>
      <c r="Q2" s="744"/>
      <c r="R2" s="744"/>
      <c r="S2" s="744"/>
      <c r="T2" s="744"/>
      <c r="U2" s="744"/>
      <c r="V2" s="744"/>
      <c r="W2" s="744"/>
      <c r="X2" s="744"/>
      <c r="Y2" s="744"/>
      <c r="Z2" s="744"/>
      <c r="AA2" s="744"/>
      <c r="AB2" s="744"/>
      <c r="AC2" s="744"/>
      <c r="AD2" s="744"/>
      <c r="AE2" s="744"/>
      <c r="AF2" s="744"/>
      <c r="AG2" s="744"/>
      <c r="AH2" s="744"/>
      <c r="AI2" s="744"/>
      <c r="AJ2" s="744"/>
      <c r="AK2" s="744"/>
      <c r="AL2" s="744"/>
      <c r="AM2" s="744"/>
      <c r="AN2" s="744"/>
      <c r="AO2" s="744"/>
      <c r="AP2" s="744"/>
      <c r="AQ2" s="744"/>
      <c r="AR2" s="744"/>
      <c r="AS2" s="744"/>
      <c r="AT2" s="744"/>
      <c r="AU2" s="744"/>
      <c r="AV2" s="42"/>
      <c r="AY2" s="59"/>
    </row>
    <row r="3" spans="1:53" ht="18.75" x14ac:dyDescent="0.25">
      <c r="A3" s="745"/>
      <c r="B3" s="745"/>
      <c r="C3" s="745"/>
      <c r="D3" s="745"/>
      <c r="E3" s="745"/>
      <c r="F3" s="745"/>
      <c r="G3" s="745"/>
      <c r="H3" s="745"/>
      <c r="I3" s="745"/>
      <c r="J3" s="745"/>
      <c r="K3" s="745"/>
      <c r="L3" s="745"/>
      <c r="M3" s="745"/>
      <c r="N3" s="745"/>
      <c r="O3" s="745"/>
      <c r="P3" s="745"/>
      <c r="Q3" s="745"/>
      <c r="R3" s="745"/>
      <c r="S3" s="745"/>
      <c r="T3" s="745"/>
      <c r="U3" s="745"/>
      <c r="V3" s="745"/>
      <c r="W3" s="745"/>
      <c r="X3" s="745"/>
      <c r="Y3" s="745"/>
      <c r="Z3" s="745"/>
      <c r="AA3" s="745"/>
      <c r="AB3" s="745"/>
      <c r="AC3" s="745"/>
      <c r="AD3" s="745"/>
      <c r="AE3" s="745"/>
      <c r="AF3" s="745"/>
      <c r="AG3" s="745"/>
      <c r="AH3" s="745"/>
      <c r="AI3" s="745"/>
      <c r="AJ3" s="745"/>
      <c r="AK3" s="745"/>
      <c r="AL3" s="745"/>
      <c r="AM3" s="745"/>
      <c r="AN3" s="745"/>
      <c r="AO3" s="745"/>
      <c r="AP3" s="745"/>
      <c r="AQ3" s="745"/>
      <c r="AR3" s="745"/>
      <c r="AS3" s="745"/>
      <c r="AT3" s="745"/>
      <c r="AU3" s="745"/>
      <c r="AV3" s="21"/>
    </row>
    <row r="4" spans="1:53" ht="15.75" customHeight="1" x14ac:dyDescent="0.25">
      <c r="A4" s="746" t="s">
        <v>18</v>
      </c>
      <c r="B4" s="746"/>
      <c r="C4" s="746"/>
      <c r="D4" s="746"/>
      <c r="E4" s="746"/>
      <c r="F4" s="746"/>
      <c r="G4" s="746"/>
      <c r="H4" s="746"/>
      <c r="I4" s="746"/>
      <c r="J4" s="746"/>
      <c r="K4" s="747"/>
      <c r="L4" s="54"/>
      <c r="M4" s="618" t="s">
        <v>19</v>
      </c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  <c r="AC4" s="619"/>
      <c r="AD4" s="619"/>
      <c r="AE4" s="619"/>
      <c r="AF4" s="619"/>
      <c r="AG4" s="619"/>
      <c r="AH4" s="619"/>
      <c r="AI4" s="619"/>
      <c r="AJ4" s="619"/>
      <c r="AK4" s="619"/>
      <c r="AL4" s="619"/>
      <c r="AM4" s="619"/>
      <c r="AN4" s="619"/>
      <c r="AO4" s="619"/>
      <c r="AP4" s="619"/>
      <c r="AQ4" s="619"/>
      <c r="AR4" s="619"/>
      <c r="AS4" s="619"/>
      <c r="AT4" s="619"/>
      <c r="AU4" s="620"/>
      <c r="AV4" s="21"/>
    </row>
    <row r="5" spans="1:53" ht="15.75" customHeight="1" x14ac:dyDescent="0.25">
      <c r="A5" s="746" t="s">
        <v>55</v>
      </c>
      <c r="B5" s="746"/>
      <c r="C5" s="746"/>
      <c r="D5" s="746"/>
      <c r="E5" s="746"/>
      <c r="F5" s="746"/>
      <c r="G5" s="746"/>
      <c r="H5" s="746"/>
      <c r="I5" s="746"/>
      <c r="J5" s="746"/>
      <c r="K5" s="747"/>
      <c r="L5" s="54"/>
      <c r="M5" s="618" t="s">
        <v>20</v>
      </c>
      <c r="N5" s="619"/>
      <c r="O5" s="619"/>
      <c r="P5" s="619"/>
      <c r="Q5" s="619"/>
      <c r="R5" s="619"/>
      <c r="S5" s="619"/>
      <c r="T5" s="619"/>
      <c r="U5" s="619"/>
      <c r="V5" s="619"/>
      <c r="W5" s="619"/>
      <c r="X5" s="619"/>
      <c r="Y5" s="619"/>
      <c r="Z5" s="619"/>
      <c r="AA5" s="619"/>
      <c r="AB5" s="619"/>
      <c r="AC5" s="619"/>
      <c r="AD5" s="619"/>
      <c r="AE5" s="619"/>
      <c r="AF5" s="619"/>
      <c r="AG5" s="619"/>
      <c r="AH5" s="619"/>
      <c r="AI5" s="619"/>
      <c r="AJ5" s="619"/>
      <c r="AK5" s="619"/>
      <c r="AL5" s="619"/>
      <c r="AM5" s="619"/>
      <c r="AN5" s="619"/>
      <c r="AO5" s="619"/>
      <c r="AP5" s="619"/>
      <c r="AQ5" s="619"/>
      <c r="AR5" s="619"/>
      <c r="AS5" s="619"/>
      <c r="AT5" s="619"/>
      <c r="AU5" s="620"/>
      <c r="AV5" s="21"/>
    </row>
    <row r="6" spans="1:53" ht="15.75" customHeight="1" x14ac:dyDescent="0.25">
      <c r="A6" s="713" t="s">
        <v>611</v>
      </c>
      <c r="B6" s="713"/>
      <c r="C6" s="713"/>
      <c r="D6" s="713"/>
      <c r="E6" s="713"/>
      <c r="F6" s="713"/>
      <c r="G6" s="713"/>
      <c r="H6" s="713"/>
      <c r="I6" s="713"/>
      <c r="J6" s="713"/>
      <c r="K6" s="714"/>
      <c r="L6" s="55"/>
      <c r="M6" s="621" t="s">
        <v>460</v>
      </c>
      <c r="N6" s="622"/>
      <c r="O6" s="622"/>
      <c r="P6" s="622"/>
      <c r="Q6" s="622"/>
      <c r="R6" s="622"/>
      <c r="S6" s="622"/>
      <c r="T6" s="622"/>
      <c r="U6" s="622"/>
      <c r="V6" s="622"/>
      <c r="W6" s="622"/>
      <c r="X6" s="622"/>
      <c r="Y6" s="622"/>
      <c r="Z6" s="622"/>
      <c r="AA6" s="622"/>
      <c r="AB6" s="622"/>
      <c r="AC6" s="622"/>
      <c r="AD6" s="622"/>
      <c r="AE6" s="622"/>
      <c r="AF6" s="622"/>
      <c r="AG6" s="622"/>
      <c r="AH6" s="622"/>
      <c r="AI6" s="622"/>
      <c r="AJ6" s="622"/>
      <c r="AK6" s="622"/>
      <c r="AL6" s="622"/>
      <c r="AM6" s="622"/>
      <c r="AN6" s="622"/>
      <c r="AO6" s="622"/>
      <c r="AP6" s="622"/>
      <c r="AQ6" s="622"/>
      <c r="AR6" s="622"/>
      <c r="AS6" s="622"/>
      <c r="AT6" s="622"/>
      <c r="AU6" s="623"/>
      <c r="AV6" s="21"/>
    </row>
    <row r="7" spans="1:53" s="3" customFormat="1" ht="56.25" customHeight="1" x14ac:dyDescent="0.25">
      <c r="A7" s="763" t="s">
        <v>0</v>
      </c>
      <c r="B7" s="717" t="s">
        <v>1</v>
      </c>
      <c r="C7" s="718"/>
      <c r="D7" s="763" t="s">
        <v>2</v>
      </c>
      <c r="E7" s="763" t="s">
        <v>3</v>
      </c>
      <c r="F7" s="721" t="s">
        <v>72</v>
      </c>
      <c r="G7" s="722"/>
      <c r="H7" s="723"/>
      <c r="I7" s="727" t="s">
        <v>82</v>
      </c>
      <c r="J7" s="728"/>
      <c r="K7" s="729"/>
      <c r="L7" s="733" t="s">
        <v>71</v>
      </c>
      <c r="M7" s="774" t="s">
        <v>85</v>
      </c>
      <c r="N7" s="775"/>
      <c r="O7" s="775"/>
      <c r="P7" s="775"/>
      <c r="Q7" s="775"/>
      <c r="R7" s="775"/>
      <c r="S7" s="775"/>
      <c r="T7" s="775"/>
      <c r="U7" s="775"/>
      <c r="V7" s="775"/>
      <c r="W7" s="775"/>
      <c r="X7" s="775"/>
      <c r="Y7" s="775"/>
      <c r="Z7" s="775"/>
      <c r="AA7" s="775"/>
      <c r="AB7" s="775"/>
      <c r="AC7" s="775"/>
      <c r="AD7" s="775"/>
      <c r="AE7" s="775"/>
      <c r="AF7" s="775"/>
      <c r="AG7" s="88"/>
      <c r="AH7" s="736" t="s">
        <v>45</v>
      </c>
      <c r="AI7" s="772"/>
      <c r="AJ7" s="762" t="s">
        <v>17</v>
      </c>
      <c r="AK7" s="762"/>
      <c r="AL7" s="762"/>
      <c r="AM7" s="762"/>
      <c r="AN7" s="762"/>
      <c r="AO7" s="762"/>
      <c r="AP7" s="762"/>
      <c r="AQ7" s="762"/>
      <c r="AR7" s="762"/>
      <c r="AS7" s="762"/>
      <c r="AT7" s="762"/>
      <c r="AU7" s="762"/>
      <c r="AV7" s="22"/>
      <c r="AY7" s="61"/>
    </row>
    <row r="8" spans="1:53" s="3" customFormat="1" ht="24" x14ac:dyDescent="0.25">
      <c r="A8" s="763"/>
      <c r="B8" s="719"/>
      <c r="C8" s="720"/>
      <c r="D8" s="763"/>
      <c r="E8" s="763"/>
      <c r="F8" s="724"/>
      <c r="G8" s="725"/>
      <c r="H8" s="726"/>
      <c r="I8" s="730"/>
      <c r="J8" s="731"/>
      <c r="K8" s="732"/>
      <c r="L8" s="734"/>
      <c r="M8" s="624" t="s">
        <v>689</v>
      </c>
      <c r="N8" s="763" t="s">
        <v>12</v>
      </c>
      <c r="O8" s="763"/>
      <c r="P8" s="763"/>
      <c r="Q8" s="763"/>
      <c r="R8" s="763"/>
      <c r="S8" s="763"/>
      <c r="T8" s="763"/>
      <c r="U8" s="763"/>
      <c r="V8" s="763"/>
      <c r="W8" s="763"/>
      <c r="X8" s="763"/>
      <c r="Y8" s="763"/>
      <c r="Z8" s="763"/>
      <c r="AA8" s="764" t="s">
        <v>13</v>
      </c>
      <c r="AB8" s="765"/>
      <c r="AC8" s="765"/>
      <c r="AD8" s="765"/>
      <c r="AE8" s="764" t="s">
        <v>16</v>
      </c>
      <c r="AF8" s="766"/>
      <c r="AG8" s="767" t="s">
        <v>73</v>
      </c>
      <c r="AH8" s="769" t="s">
        <v>43</v>
      </c>
      <c r="AI8" s="769" t="s">
        <v>53</v>
      </c>
      <c r="AJ8" s="20" t="s">
        <v>26</v>
      </c>
      <c r="AK8" s="20" t="s">
        <v>27</v>
      </c>
      <c r="AL8" s="20" t="s">
        <v>28</v>
      </c>
      <c r="AM8" s="20" t="s">
        <v>26</v>
      </c>
      <c r="AN8" s="20" t="s">
        <v>26</v>
      </c>
      <c r="AO8" s="20" t="s">
        <v>27</v>
      </c>
      <c r="AP8" s="20" t="s">
        <v>27</v>
      </c>
      <c r="AQ8" s="20" t="s">
        <v>29</v>
      </c>
      <c r="AR8" s="23" t="s">
        <v>29</v>
      </c>
      <c r="AS8" s="20" t="s">
        <v>47</v>
      </c>
      <c r="AT8" s="20" t="s">
        <v>47</v>
      </c>
      <c r="AU8" s="741"/>
      <c r="AV8" s="22"/>
      <c r="AY8" s="61"/>
    </row>
    <row r="9" spans="1:53" s="3" customFormat="1" ht="23.1" customHeight="1" x14ac:dyDescent="0.25">
      <c r="A9" s="763"/>
      <c r="B9" s="707" t="s">
        <v>56</v>
      </c>
      <c r="C9" s="707" t="s">
        <v>65</v>
      </c>
      <c r="D9" s="763"/>
      <c r="E9" s="763"/>
      <c r="F9" s="761" t="s">
        <v>4</v>
      </c>
      <c r="G9" s="761" t="s">
        <v>5</v>
      </c>
      <c r="H9" s="761" t="s">
        <v>6</v>
      </c>
      <c r="I9" s="771" t="s">
        <v>4</v>
      </c>
      <c r="J9" s="771" t="s">
        <v>5</v>
      </c>
      <c r="K9" s="771" t="s">
        <v>6</v>
      </c>
      <c r="L9" s="734"/>
      <c r="M9" s="700" t="s">
        <v>688</v>
      </c>
      <c r="N9" s="700" t="s">
        <v>76</v>
      </c>
      <c r="O9" s="700" t="s">
        <v>52</v>
      </c>
      <c r="P9" s="700" t="s">
        <v>64</v>
      </c>
      <c r="Q9" s="700" t="s">
        <v>25</v>
      </c>
      <c r="R9" s="700" t="s">
        <v>61</v>
      </c>
      <c r="S9" s="700" t="s">
        <v>46</v>
      </c>
      <c r="T9" s="700" t="s">
        <v>62</v>
      </c>
      <c r="U9" s="700" t="s">
        <v>74</v>
      </c>
      <c r="V9" s="700" t="s">
        <v>77</v>
      </c>
      <c r="W9" s="700" t="s">
        <v>78</v>
      </c>
      <c r="X9" s="700" t="s">
        <v>79</v>
      </c>
      <c r="Y9" s="773" t="s">
        <v>41</v>
      </c>
      <c r="Z9" s="773"/>
      <c r="AA9" s="773" t="s">
        <v>7</v>
      </c>
      <c r="AB9" s="773" t="s">
        <v>44</v>
      </c>
      <c r="AC9" s="773" t="s">
        <v>42</v>
      </c>
      <c r="AD9" s="773" t="s">
        <v>75</v>
      </c>
      <c r="AE9" s="773" t="s">
        <v>14</v>
      </c>
      <c r="AF9" s="773" t="s">
        <v>15</v>
      </c>
      <c r="AG9" s="767"/>
      <c r="AH9" s="769"/>
      <c r="AI9" s="769"/>
      <c r="AJ9" s="18">
        <v>1600</v>
      </c>
      <c r="AK9" s="18" t="s">
        <v>30</v>
      </c>
      <c r="AL9" s="18">
        <v>1600</v>
      </c>
      <c r="AM9" s="18" t="s">
        <v>31</v>
      </c>
      <c r="AN9" s="18" t="s">
        <v>31</v>
      </c>
      <c r="AO9" s="18" t="s">
        <v>31</v>
      </c>
      <c r="AP9" s="18" t="s">
        <v>31</v>
      </c>
      <c r="AQ9" s="18" t="s">
        <v>32</v>
      </c>
      <c r="AR9" s="24" t="s">
        <v>32</v>
      </c>
      <c r="AS9" s="18" t="s">
        <v>32</v>
      </c>
      <c r="AT9" s="18" t="s">
        <v>32</v>
      </c>
      <c r="AU9" s="742"/>
      <c r="AV9" s="22"/>
      <c r="AY9" s="61"/>
    </row>
    <row r="10" spans="1:53" s="3" customFormat="1" ht="36" customHeight="1" x14ac:dyDescent="0.25">
      <c r="A10" s="763"/>
      <c r="B10" s="708"/>
      <c r="C10" s="708"/>
      <c r="D10" s="763"/>
      <c r="E10" s="763"/>
      <c r="F10" s="761"/>
      <c r="G10" s="761"/>
      <c r="H10" s="761"/>
      <c r="I10" s="771"/>
      <c r="J10" s="771"/>
      <c r="K10" s="771"/>
      <c r="L10" s="735"/>
      <c r="M10" s="701"/>
      <c r="N10" s="701"/>
      <c r="O10" s="701"/>
      <c r="P10" s="701"/>
      <c r="Q10" s="701"/>
      <c r="R10" s="701"/>
      <c r="S10" s="701"/>
      <c r="T10" s="701"/>
      <c r="U10" s="701"/>
      <c r="V10" s="701"/>
      <c r="W10" s="701"/>
      <c r="X10" s="701"/>
      <c r="Y10" s="773"/>
      <c r="Z10" s="773"/>
      <c r="AA10" s="773"/>
      <c r="AB10" s="773"/>
      <c r="AC10" s="773"/>
      <c r="AD10" s="773"/>
      <c r="AE10" s="773"/>
      <c r="AF10" s="773"/>
      <c r="AG10" s="768"/>
      <c r="AH10" s="770"/>
      <c r="AI10" s="770"/>
      <c r="AJ10" s="19" t="s">
        <v>33</v>
      </c>
      <c r="AK10" s="19" t="s">
        <v>34</v>
      </c>
      <c r="AL10" s="19" t="s">
        <v>289</v>
      </c>
      <c r="AM10" s="19" t="s">
        <v>35</v>
      </c>
      <c r="AN10" s="19" t="s">
        <v>36</v>
      </c>
      <c r="AO10" s="19" t="s">
        <v>37</v>
      </c>
      <c r="AP10" s="19" t="s">
        <v>38</v>
      </c>
      <c r="AQ10" s="19" t="s">
        <v>612</v>
      </c>
      <c r="AR10" s="25" t="s">
        <v>613</v>
      </c>
      <c r="AS10" s="19" t="s">
        <v>615</v>
      </c>
      <c r="AT10" s="19" t="s">
        <v>614</v>
      </c>
      <c r="AU10" s="743"/>
      <c r="AV10" s="22"/>
      <c r="AW10" s="33"/>
      <c r="AY10" s="61"/>
    </row>
    <row r="11" spans="1:53" s="113" customFormat="1" ht="15.75" hidden="1" customHeight="1" x14ac:dyDescent="0.25">
      <c r="A11" s="106">
        <v>45292</v>
      </c>
      <c r="B11" s="107"/>
      <c r="C11" s="107"/>
      <c r="D11" s="108"/>
      <c r="E11" s="109" t="s">
        <v>24</v>
      </c>
      <c r="F11" s="8"/>
      <c r="G11" s="8"/>
      <c r="H11" s="10">
        <v>106157469.92000011</v>
      </c>
      <c r="I11" s="8"/>
      <c r="J11" s="8"/>
      <c r="K11" s="10">
        <v>34658.11</v>
      </c>
      <c r="L11" s="9">
        <f>H11+K11</f>
        <v>106192128.03000011</v>
      </c>
      <c r="M11" s="9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73"/>
      <c r="AF11" s="8"/>
      <c r="AG11" s="8"/>
      <c r="AH11" s="8"/>
      <c r="AI11" s="8"/>
      <c r="AJ11" s="9">
        <v>42214.017142857097</v>
      </c>
      <c r="AK11" s="9">
        <v>0</v>
      </c>
      <c r="AL11" s="9">
        <v>4840.5</v>
      </c>
      <c r="AM11" s="9">
        <v>0</v>
      </c>
      <c r="AN11" s="9">
        <v>8442.8014285714253</v>
      </c>
      <c r="AO11" s="9">
        <v>0</v>
      </c>
      <c r="AP11" s="9">
        <v>3227</v>
      </c>
      <c r="AQ11" s="9"/>
      <c r="AR11" s="26"/>
      <c r="AS11" s="9"/>
      <c r="AT11" s="26"/>
      <c r="AU11" s="9"/>
      <c r="AV11" s="110"/>
      <c r="AW11" s="111"/>
      <c r="AX11" s="111"/>
      <c r="AY11" s="112"/>
      <c r="AZ11" s="111"/>
    </row>
    <row r="12" spans="1:53" s="113" customFormat="1" ht="15.75" hidden="1" x14ac:dyDescent="0.25">
      <c r="A12" s="106">
        <v>45307</v>
      </c>
      <c r="B12" s="107"/>
      <c r="C12" s="177" t="s">
        <v>330</v>
      </c>
      <c r="D12" s="93"/>
      <c r="E12" s="114" t="s">
        <v>66</v>
      </c>
      <c r="F12" s="8"/>
      <c r="G12" s="11"/>
      <c r="H12" s="66">
        <f>H11+F12-G12</f>
        <v>106157469.92000011</v>
      </c>
      <c r="I12" s="8">
        <v>9.01</v>
      </c>
      <c r="J12" s="8"/>
      <c r="K12" s="66">
        <f>K11+I12-J12</f>
        <v>34667.120000000003</v>
      </c>
      <c r="L12" s="9">
        <f>H12+K12</f>
        <v>106192137.04000011</v>
      </c>
      <c r="M12" s="12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74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28"/>
      <c r="AS12" s="11"/>
      <c r="AT12" s="28"/>
      <c r="AU12" s="11"/>
      <c r="AV12" s="110"/>
      <c r="AW12" s="115">
        <f t="shared" ref="AW12:AW43" si="0">G12+J12+SUM(AH12:AU12)</f>
        <v>0</v>
      </c>
      <c r="AX12" s="115">
        <f t="shared" ref="AX12:AX66" si="1">SUM(N12:AG12)</f>
        <v>0</v>
      </c>
      <c r="AY12" s="112">
        <f>AW12-AX12</f>
        <v>0</v>
      </c>
      <c r="AZ12" s="111"/>
    </row>
    <row r="13" spans="1:53" s="113" customFormat="1" ht="31.5" hidden="1" x14ac:dyDescent="0.25">
      <c r="A13" s="116">
        <v>45309</v>
      </c>
      <c r="B13" s="107"/>
      <c r="C13" s="107" t="s">
        <v>331</v>
      </c>
      <c r="D13" s="117"/>
      <c r="E13" s="114" t="s">
        <v>385</v>
      </c>
      <c r="F13" s="8">
        <v>1756878.59</v>
      </c>
      <c r="G13" s="11"/>
      <c r="H13" s="66">
        <f t="shared" ref="H13:H38" si="2">H12+F13-G13</f>
        <v>107914348.51000011</v>
      </c>
      <c r="I13" s="8"/>
      <c r="J13" s="8"/>
      <c r="K13" s="66">
        <f t="shared" ref="K13:K38" si="3">K12+I13-J13</f>
        <v>34667.120000000003</v>
      </c>
      <c r="L13" s="9">
        <f t="shared" ref="L13:L66" si="4">H13+K13</f>
        <v>107949015.63000011</v>
      </c>
      <c r="M13" s="12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74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28"/>
      <c r="AS13" s="11"/>
      <c r="AT13" s="28"/>
      <c r="AU13" s="11"/>
      <c r="AV13" s="110"/>
      <c r="AW13" s="115">
        <f t="shared" si="0"/>
        <v>0</v>
      </c>
      <c r="AX13" s="115">
        <f t="shared" si="1"/>
        <v>0</v>
      </c>
      <c r="AY13" s="112">
        <f t="shared" ref="AY13:AY14" si="5">AW13-AX13</f>
        <v>0</v>
      </c>
      <c r="AZ13" s="111"/>
    </row>
    <row r="14" spans="1:53" s="113" customFormat="1" ht="31.5" hidden="1" x14ac:dyDescent="0.25">
      <c r="A14" s="116">
        <v>45309</v>
      </c>
      <c r="B14" s="107"/>
      <c r="C14" s="107" t="s">
        <v>332</v>
      </c>
      <c r="D14" s="117"/>
      <c r="E14" s="114" t="s">
        <v>333</v>
      </c>
      <c r="F14" s="8">
        <v>157095.76</v>
      </c>
      <c r="G14" s="11"/>
      <c r="H14" s="66">
        <f t="shared" si="2"/>
        <v>108071444.27000012</v>
      </c>
      <c r="I14" s="8"/>
      <c r="J14" s="8"/>
      <c r="K14" s="66">
        <f t="shared" si="3"/>
        <v>34667.120000000003</v>
      </c>
      <c r="L14" s="9">
        <f t="shared" si="4"/>
        <v>108106111.39000012</v>
      </c>
      <c r="M14" s="12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74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28"/>
      <c r="AS14" s="11"/>
      <c r="AT14" s="28"/>
      <c r="AU14" s="11"/>
      <c r="AV14" s="110"/>
      <c r="AW14" s="115">
        <f t="shared" si="0"/>
        <v>0</v>
      </c>
      <c r="AX14" s="115">
        <f t="shared" si="1"/>
        <v>0</v>
      </c>
      <c r="AY14" s="112">
        <f t="shared" si="5"/>
        <v>0</v>
      </c>
      <c r="AZ14" s="111"/>
      <c r="BA14" s="118">
        <f>G12</f>
        <v>0</v>
      </c>
    </row>
    <row r="15" spans="1:53" s="113" customFormat="1" ht="31.5" hidden="1" x14ac:dyDescent="0.25">
      <c r="A15" s="116">
        <v>45309</v>
      </c>
      <c r="B15" s="107"/>
      <c r="C15" s="107" t="s">
        <v>334</v>
      </c>
      <c r="D15" s="117"/>
      <c r="E15" s="114" t="s">
        <v>335</v>
      </c>
      <c r="F15" s="8">
        <v>279985.09999999998</v>
      </c>
      <c r="G15" s="74"/>
      <c r="H15" s="66">
        <f t="shared" si="2"/>
        <v>108351429.37000011</v>
      </c>
      <c r="I15" s="8"/>
      <c r="J15" s="8"/>
      <c r="K15" s="66">
        <f t="shared" si="3"/>
        <v>34667.120000000003</v>
      </c>
      <c r="L15" s="9">
        <f t="shared" si="4"/>
        <v>108386096.49000011</v>
      </c>
      <c r="M15" s="12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74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28"/>
      <c r="AS15" s="11"/>
      <c r="AT15" s="28"/>
      <c r="AU15" s="11"/>
      <c r="AV15" s="110"/>
      <c r="AW15" s="115">
        <f t="shared" si="0"/>
        <v>0</v>
      </c>
      <c r="AX15" s="115">
        <f t="shared" si="1"/>
        <v>0</v>
      </c>
      <c r="AY15" s="112">
        <f>AW15-AX15</f>
        <v>0</v>
      </c>
      <c r="AZ15" s="111"/>
    </row>
    <row r="16" spans="1:53" s="113" customFormat="1" ht="31.5" hidden="1" x14ac:dyDescent="0.25">
      <c r="A16" s="119">
        <v>45301</v>
      </c>
      <c r="B16" s="107" t="s">
        <v>336</v>
      </c>
      <c r="C16" s="120" t="s">
        <v>358</v>
      </c>
      <c r="D16" s="474" t="s">
        <v>51</v>
      </c>
      <c r="E16" s="93" t="s">
        <v>359</v>
      </c>
      <c r="F16" s="11"/>
      <c r="G16" s="74">
        <v>58724.319999999992</v>
      </c>
      <c r="H16" s="66">
        <f t="shared" si="2"/>
        <v>108292705.05000012</v>
      </c>
      <c r="I16" s="8"/>
      <c r="J16" s="8"/>
      <c r="K16" s="66">
        <f t="shared" si="3"/>
        <v>34667.120000000003</v>
      </c>
      <c r="L16" s="9">
        <f t="shared" si="4"/>
        <v>108327372.17000012</v>
      </c>
      <c r="M16" s="12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74"/>
      <c r="AF16" s="11"/>
      <c r="AG16" s="11"/>
      <c r="AH16" s="11"/>
      <c r="AI16" s="11"/>
      <c r="AJ16" s="11">
        <v>-42214.02</v>
      </c>
      <c r="AK16" s="11">
        <v>0</v>
      </c>
      <c r="AL16" s="11">
        <v>-4840.5</v>
      </c>
      <c r="AM16" s="11">
        <v>0</v>
      </c>
      <c r="AN16" s="11">
        <v>-8442.7999999999993</v>
      </c>
      <c r="AO16" s="11">
        <v>0</v>
      </c>
      <c r="AP16" s="11">
        <v>-3227</v>
      </c>
      <c r="AQ16" s="11"/>
      <c r="AR16" s="28"/>
      <c r="AS16" s="11"/>
      <c r="AT16" s="28"/>
      <c r="AU16" s="11"/>
      <c r="AV16" s="110"/>
      <c r="AW16" s="115">
        <f t="shared" si="0"/>
        <v>0</v>
      </c>
      <c r="AX16" s="115">
        <f t="shared" si="1"/>
        <v>0</v>
      </c>
      <c r="AY16" s="112">
        <f t="shared" ref="AY16:AY66" si="6">AW16-AX16</f>
        <v>0</v>
      </c>
      <c r="AZ16" s="111"/>
    </row>
    <row r="17" spans="1:52" s="113" customFormat="1" ht="31.5" hidden="1" x14ac:dyDescent="0.25">
      <c r="A17" s="119">
        <v>45301</v>
      </c>
      <c r="B17" s="107" t="s">
        <v>337</v>
      </c>
      <c r="C17" s="120" t="s">
        <v>423</v>
      </c>
      <c r="D17" s="474" t="s">
        <v>63</v>
      </c>
      <c r="E17" s="93" t="s">
        <v>360</v>
      </c>
      <c r="F17" s="11"/>
      <c r="G17" s="74">
        <v>135000</v>
      </c>
      <c r="H17" s="66">
        <f t="shared" si="2"/>
        <v>108157705.05000012</v>
      </c>
      <c r="I17" s="8"/>
      <c r="J17" s="8"/>
      <c r="K17" s="66">
        <f t="shared" si="3"/>
        <v>34667.120000000003</v>
      </c>
      <c r="L17" s="9">
        <f t="shared" si="4"/>
        <v>108192372.17000012</v>
      </c>
      <c r="M17" s="12">
        <v>135000</v>
      </c>
      <c r="N17" s="11"/>
      <c r="O17" s="11"/>
      <c r="P17" s="11"/>
      <c r="Q17" s="11"/>
      <c r="R17" s="11"/>
      <c r="S17" s="11"/>
      <c r="T17" s="11"/>
      <c r="U17" s="11"/>
      <c r="V17" s="11"/>
      <c r="W17" s="11">
        <v>135000</v>
      </c>
      <c r="X17" s="11"/>
      <c r="Y17" s="11"/>
      <c r="Z17" s="11"/>
      <c r="AA17" s="11"/>
      <c r="AB17" s="11"/>
      <c r="AC17" s="11"/>
      <c r="AD17" s="11"/>
      <c r="AE17" s="74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28"/>
      <c r="AS17" s="11"/>
      <c r="AT17" s="28"/>
      <c r="AU17" s="11"/>
      <c r="AV17" s="110"/>
      <c r="AW17" s="115">
        <f>G17+J17+SUM(AH17:AU17)</f>
        <v>135000</v>
      </c>
      <c r="AX17" s="115">
        <f>SUM(N17:AG17)</f>
        <v>135000</v>
      </c>
      <c r="AY17" s="112">
        <f t="shared" si="6"/>
        <v>0</v>
      </c>
      <c r="AZ17" s="111"/>
    </row>
    <row r="18" spans="1:52" s="113" customFormat="1" ht="15.75" hidden="1" x14ac:dyDescent="0.25">
      <c r="A18" s="119">
        <v>45301</v>
      </c>
      <c r="B18" s="107" t="s">
        <v>338</v>
      </c>
      <c r="C18" s="120" t="s">
        <v>424</v>
      </c>
      <c r="D18" s="474" t="s">
        <v>361</v>
      </c>
      <c r="E18" s="93" t="s">
        <v>362</v>
      </c>
      <c r="F18" s="11"/>
      <c r="G18" s="74">
        <v>208823.57</v>
      </c>
      <c r="H18" s="66">
        <f t="shared" si="2"/>
        <v>107948881.48000012</v>
      </c>
      <c r="I18" s="8"/>
      <c r="J18" s="8"/>
      <c r="K18" s="66">
        <f t="shared" si="3"/>
        <v>34667.120000000003</v>
      </c>
      <c r="L18" s="9">
        <f t="shared" si="4"/>
        <v>107983548.60000013</v>
      </c>
      <c r="M18" s="12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>
        <v>223000</v>
      </c>
      <c r="AE18" s="74"/>
      <c r="AF18" s="11"/>
      <c r="AG18" s="11"/>
      <c r="AH18" s="11">
        <v>2230</v>
      </c>
      <c r="AI18" s="11"/>
      <c r="AJ18" s="11">
        <v>9955.36</v>
      </c>
      <c r="AK18" s="11"/>
      <c r="AL18" s="11"/>
      <c r="AM18" s="11"/>
      <c r="AN18" s="11"/>
      <c r="AO18" s="11"/>
      <c r="AP18" s="11">
        <v>1991.07</v>
      </c>
      <c r="AQ18" s="11"/>
      <c r="AR18" s="28"/>
      <c r="AS18" s="11"/>
      <c r="AT18" s="28"/>
      <c r="AU18" s="11"/>
      <c r="AV18" s="110"/>
      <c r="AW18" s="115">
        <f t="shared" si="0"/>
        <v>223000</v>
      </c>
      <c r="AX18" s="115">
        <f t="shared" si="1"/>
        <v>223000</v>
      </c>
      <c r="AY18" s="112">
        <f t="shared" si="6"/>
        <v>0</v>
      </c>
      <c r="AZ18" s="111"/>
    </row>
    <row r="19" spans="1:52" s="113" customFormat="1" ht="15.75" hidden="1" x14ac:dyDescent="0.25">
      <c r="A19" s="119">
        <v>45301</v>
      </c>
      <c r="B19" s="107" t="s">
        <v>339</v>
      </c>
      <c r="C19" s="120" t="s">
        <v>425</v>
      </c>
      <c r="D19" s="474" t="s">
        <v>136</v>
      </c>
      <c r="E19" s="93" t="s">
        <v>363</v>
      </c>
      <c r="F19" s="11"/>
      <c r="G19" s="74">
        <v>473214.28</v>
      </c>
      <c r="H19" s="66">
        <f t="shared" si="2"/>
        <v>107475667.20000012</v>
      </c>
      <c r="I19" s="8"/>
      <c r="J19" s="8"/>
      <c r="K19" s="66">
        <f t="shared" si="3"/>
        <v>34667.120000000003</v>
      </c>
      <c r="L19" s="9">
        <f t="shared" si="4"/>
        <v>107510334.32000013</v>
      </c>
      <c r="M19" s="12"/>
      <c r="N19" s="11"/>
      <c r="O19" s="11"/>
      <c r="P19" s="11"/>
      <c r="Q19" s="11">
        <v>500000</v>
      </c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74"/>
      <c r="AF19" s="11"/>
      <c r="AG19" s="11"/>
      <c r="AH19" s="11"/>
      <c r="AI19" s="11"/>
      <c r="AJ19" s="11">
        <v>22321.43</v>
      </c>
      <c r="AK19" s="11"/>
      <c r="AL19" s="11"/>
      <c r="AM19" s="11"/>
      <c r="AN19" s="11">
        <v>4464.29</v>
      </c>
      <c r="AO19" s="11"/>
      <c r="AP19" s="11"/>
      <c r="AQ19" s="11"/>
      <c r="AR19" s="28"/>
      <c r="AS19" s="11"/>
      <c r="AT19" s="28"/>
      <c r="AU19" s="11"/>
      <c r="AV19" s="110"/>
      <c r="AW19" s="115">
        <f t="shared" si="0"/>
        <v>500000</v>
      </c>
      <c r="AX19" s="115">
        <f t="shared" si="1"/>
        <v>500000</v>
      </c>
      <c r="AY19" s="112">
        <f t="shared" si="6"/>
        <v>0</v>
      </c>
      <c r="AZ19" s="111"/>
    </row>
    <row r="20" spans="1:52" s="113" customFormat="1" ht="31.5" hidden="1" x14ac:dyDescent="0.25">
      <c r="A20" s="119">
        <v>45301</v>
      </c>
      <c r="B20" s="107" t="s">
        <v>340</v>
      </c>
      <c r="C20" s="120" t="s">
        <v>426</v>
      </c>
      <c r="D20" s="474" t="s">
        <v>364</v>
      </c>
      <c r="E20" s="93" t="s">
        <v>365</v>
      </c>
      <c r="F20" s="11"/>
      <c r="G20" s="74">
        <v>419520</v>
      </c>
      <c r="H20" s="66">
        <f t="shared" si="2"/>
        <v>107056147.20000012</v>
      </c>
      <c r="I20" s="8"/>
      <c r="J20" s="8"/>
      <c r="K20" s="66">
        <f t="shared" si="3"/>
        <v>34667.120000000003</v>
      </c>
      <c r="L20" s="9">
        <f t="shared" si="4"/>
        <v>107090814.32000013</v>
      </c>
      <c r="M20" s="12"/>
      <c r="N20" s="11"/>
      <c r="O20" s="11"/>
      <c r="P20" s="11"/>
      <c r="Q20" s="11">
        <v>437000</v>
      </c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74"/>
      <c r="AF20" s="11"/>
      <c r="AG20" s="11"/>
      <c r="AH20" s="11"/>
      <c r="AI20" s="11"/>
      <c r="AJ20" s="11"/>
      <c r="AK20" s="11"/>
      <c r="AL20" s="11">
        <v>13110</v>
      </c>
      <c r="AM20" s="11"/>
      <c r="AN20" s="11">
        <v>4370</v>
      </c>
      <c r="AO20" s="11"/>
      <c r="AP20" s="11"/>
      <c r="AQ20" s="11"/>
      <c r="AR20" s="28"/>
      <c r="AS20" s="11"/>
      <c r="AT20" s="28"/>
      <c r="AU20" s="11"/>
      <c r="AV20" s="110"/>
      <c r="AW20" s="115">
        <f t="shared" si="0"/>
        <v>437000</v>
      </c>
      <c r="AX20" s="115">
        <f t="shared" si="1"/>
        <v>437000</v>
      </c>
      <c r="AY20" s="112">
        <f t="shared" si="6"/>
        <v>0</v>
      </c>
      <c r="AZ20" s="111"/>
    </row>
    <row r="21" spans="1:52" s="113" customFormat="1" ht="31.5" hidden="1" x14ac:dyDescent="0.25">
      <c r="A21" s="119">
        <v>45301</v>
      </c>
      <c r="B21" s="107" t="s">
        <v>341</v>
      </c>
      <c r="C21" s="120" t="s">
        <v>427</v>
      </c>
      <c r="D21" s="474" t="s">
        <v>364</v>
      </c>
      <c r="E21" s="93" t="s">
        <v>366</v>
      </c>
      <c r="F21" s="11"/>
      <c r="G21" s="74">
        <v>273196.25</v>
      </c>
      <c r="H21" s="66">
        <f t="shared" si="2"/>
        <v>106782950.95000012</v>
      </c>
      <c r="I21" s="8"/>
      <c r="J21" s="8"/>
      <c r="K21" s="66">
        <f t="shared" si="3"/>
        <v>34667.120000000003</v>
      </c>
      <c r="L21" s="9">
        <f t="shared" si="4"/>
        <v>106817618.07000013</v>
      </c>
      <c r="M21" s="12"/>
      <c r="N21" s="11"/>
      <c r="O21" s="11"/>
      <c r="P21" s="11"/>
      <c r="Q21" s="11"/>
      <c r="R21" s="11"/>
      <c r="S21" s="11"/>
      <c r="T21" s="11"/>
      <c r="U21" s="11">
        <v>52600</v>
      </c>
      <c r="V21" s="11"/>
      <c r="W21" s="11">
        <v>175000</v>
      </c>
      <c r="X21" s="11"/>
      <c r="Y21" s="11">
        <v>59975</v>
      </c>
      <c r="Z21" s="11"/>
      <c r="AA21" s="11"/>
      <c r="AB21" s="11"/>
      <c r="AC21" s="11"/>
      <c r="AD21" s="11"/>
      <c r="AE21" s="74"/>
      <c r="AF21" s="11"/>
      <c r="AG21" s="11"/>
      <c r="AH21" s="11"/>
      <c r="AI21" s="11"/>
      <c r="AJ21" s="11"/>
      <c r="AK21" s="11"/>
      <c r="AL21" s="11">
        <v>8627.25</v>
      </c>
      <c r="AM21" s="11"/>
      <c r="AN21" s="11"/>
      <c r="AO21" s="11"/>
      <c r="AP21" s="11">
        <v>5751.5</v>
      </c>
      <c r="AQ21" s="11"/>
      <c r="AR21" s="28"/>
      <c r="AS21" s="11"/>
      <c r="AT21" s="28"/>
      <c r="AU21" s="11"/>
      <c r="AV21" s="110"/>
      <c r="AW21" s="115">
        <f t="shared" si="0"/>
        <v>287575</v>
      </c>
      <c r="AX21" s="115">
        <f t="shared" si="1"/>
        <v>287575</v>
      </c>
      <c r="AY21" s="112">
        <f t="shared" si="6"/>
        <v>0</v>
      </c>
      <c r="AZ21" s="111"/>
    </row>
    <row r="22" spans="1:52" s="113" customFormat="1" ht="31.5" hidden="1" x14ac:dyDescent="0.25">
      <c r="A22" s="119">
        <v>45301</v>
      </c>
      <c r="B22" s="107" t="s">
        <v>342</v>
      </c>
      <c r="C22" s="120" t="s">
        <v>428</v>
      </c>
      <c r="D22" s="474" t="s">
        <v>364</v>
      </c>
      <c r="E22" s="93" t="s">
        <v>367</v>
      </c>
      <c r="F22" s="11"/>
      <c r="G22" s="74">
        <v>140362.5</v>
      </c>
      <c r="H22" s="66">
        <f t="shared" si="2"/>
        <v>106642588.45000012</v>
      </c>
      <c r="I22" s="8"/>
      <c r="J22" s="8"/>
      <c r="K22" s="66">
        <f t="shared" si="3"/>
        <v>34667.120000000003</v>
      </c>
      <c r="L22" s="9">
        <f t="shared" si="4"/>
        <v>106677255.57000013</v>
      </c>
      <c r="M22" s="12"/>
      <c r="N22" s="11"/>
      <c r="O22" s="11"/>
      <c r="P22" s="11"/>
      <c r="Q22" s="11">
        <v>91750</v>
      </c>
      <c r="R22" s="11"/>
      <c r="S22" s="11"/>
      <c r="T22" s="11"/>
      <c r="U22" s="11"/>
      <c r="V22" s="11"/>
      <c r="W22" s="11"/>
      <c r="X22" s="11"/>
      <c r="Y22" s="11">
        <v>56000</v>
      </c>
      <c r="Z22" s="11"/>
      <c r="AA22" s="11"/>
      <c r="AB22" s="11"/>
      <c r="AC22" s="11"/>
      <c r="AD22" s="11"/>
      <c r="AE22" s="74"/>
      <c r="AF22" s="11"/>
      <c r="AG22" s="11"/>
      <c r="AH22" s="11"/>
      <c r="AI22" s="11"/>
      <c r="AJ22" s="11"/>
      <c r="AK22" s="11"/>
      <c r="AL22" s="11">
        <v>4432.5</v>
      </c>
      <c r="AM22" s="11"/>
      <c r="AN22" s="11"/>
      <c r="AO22" s="11"/>
      <c r="AP22" s="11">
        <v>2955</v>
      </c>
      <c r="AQ22" s="11"/>
      <c r="AR22" s="28"/>
      <c r="AS22" s="11"/>
      <c r="AT22" s="28"/>
      <c r="AU22" s="11"/>
      <c r="AV22" s="110"/>
      <c r="AW22" s="115">
        <f t="shared" si="0"/>
        <v>147750</v>
      </c>
      <c r="AX22" s="115">
        <f t="shared" si="1"/>
        <v>147750</v>
      </c>
      <c r="AY22" s="112">
        <f t="shared" si="6"/>
        <v>0</v>
      </c>
      <c r="AZ22" s="111"/>
    </row>
    <row r="23" spans="1:52" s="113" customFormat="1" ht="31.5" hidden="1" x14ac:dyDescent="0.25">
      <c r="A23" s="119">
        <v>45301</v>
      </c>
      <c r="B23" s="107" t="s">
        <v>343</v>
      </c>
      <c r="C23" s="120" t="s">
        <v>429</v>
      </c>
      <c r="D23" s="474" t="s">
        <v>188</v>
      </c>
      <c r="E23" s="93" t="s">
        <v>368</v>
      </c>
      <c r="F23" s="11"/>
      <c r="G23" s="74">
        <v>859750</v>
      </c>
      <c r="H23" s="66">
        <f t="shared" si="2"/>
        <v>105782838.45000012</v>
      </c>
      <c r="I23" s="8"/>
      <c r="J23" s="8"/>
      <c r="K23" s="66">
        <f t="shared" si="3"/>
        <v>34667.120000000003</v>
      </c>
      <c r="L23" s="9">
        <f t="shared" si="4"/>
        <v>105817505.57000013</v>
      </c>
      <c r="M23" s="12"/>
      <c r="N23" s="11"/>
      <c r="O23" s="11"/>
      <c r="P23" s="11"/>
      <c r="Q23" s="11"/>
      <c r="R23" s="11"/>
      <c r="S23" s="11"/>
      <c r="T23" s="11"/>
      <c r="U23" s="11">
        <v>17000</v>
      </c>
      <c r="V23" s="11"/>
      <c r="W23" s="11">
        <v>840000</v>
      </c>
      <c r="X23" s="11"/>
      <c r="Y23" s="11">
        <v>48000</v>
      </c>
      <c r="Z23" s="11"/>
      <c r="AA23" s="11"/>
      <c r="AB23" s="11"/>
      <c r="AC23" s="11"/>
      <c r="AD23" s="11"/>
      <c r="AE23" s="74"/>
      <c r="AF23" s="11"/>
      <c r="AG23" s="11"/>
      <c r="AH23" s="11"/>
      <c r="AI23" s="11"/>
      <c r="AJ23" s="11"/>
      <c r="AK23" s="11"/>
      <c r="AL23" s="11">
        <v>27150</v>
      </c>
      <c r="AM23" s="11"/>
      <c r="AN23" s="11"/>
      <c r="AO23" s="11"/>
      <c r="AP23" s="11">
        <v>18100</v>
      </c>
      <c r="AQ23" s="11"/>
      <c r="AR23" s="28"/>
      <c r="AS23" s="11"/>
      <c r="AT23" s="28"/>
      <c r="AU23" s="11"/>
      <c r="AV23" s="110"/>
      <c r="AW23" s="115">
        <f t="shared" si="0"/>
        <v>905000</v>
      </c>
      <c r="AX23" s="115">
        <f t="shared" si="1"/>
        <v>905000</v>
      </c>
      <c r="AY23" s="112">
        <f t="shared" si="6"/>
        <v>0</v>
      </c>
      <c r="AZ23" s="111"/>
    </row>
    <row r="24" spans="1:52" s="113" customFormat="1" ht="31.5" hidden="1" x14ac:dyDescent="0.25">
      <c r="A24" s="119">
        <v>45301</v>
      </c>
      <c r="B24" s="107" t="s">
        <v>344</v>
      </c>
      <c r="C24" s="120" t="s">
        <v>430</v>
      </c>
      <c r="D24" s="474" t="s">
        <v>188</v>
      </c>
      <c r="E24" s="93" t="s">
        <v>369</v>
      </c>
      <c r="F24" s="11"/>
      <c r="G24" s="74">
        <v>912095</v>
      </c>
      <c r="H24" s="66">
        <f t="shared" si="2"/>
        <v>104870743.45000012</v>
      </c>
      <c r="I24" s="8"/>
      <c r="J24" s="8"/>
      <c r="K24" s="66">
        <f t="shared" si="3"/>
        <v>34667.120000000003</v>
      </c>
      <c r="L24" s="9">
        <f t="shared" si="4"/>
        <v>104905410.57000013</v>
      </c>
      <c r="M24" s="12"/>
      <c r="N24" s="11">
        <v>485000</v>
      </c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>
        <v>475100</v>
      </c>
      <c r="Z24" s="11"/>
      <c r="AA24" s="11"/>
      <c r="AB24" s="11"/>
      <c r="AC24" s="11"/>
      <c r="AD24" s="11"/>
      <c r="AE24" s="74"/>
      <c r="AF24" s="11"/>
      <c r="AG24" s="11"/>
      <c r="AH24" s="11"/>
      <c r="AI24" s="11"/>
      <c r="AJ24" s="11"/>
      <c r="AK24" s="11"/>
      <c r="AL24" s="11">
        <v>28803</v>
      </c>
      <c r="AM24" s="11"/>
      <c r="AN24" s="11"/>
      <c r="AO24" s="11"/>
      <c r="AP24" s="11">
        <v>19202</v>
      </c>
      <c r="AQ24" s="11"/>
      <c r="AR24" s="28"/>
      <c r="AS24" s="11"/>
      <c r="AT24" s="28"/>
      <c r="AU24" s="11"/>
      <c r="AV24" s="110"/>
      <c r="AW24" s="115">
        <f t="shared" si="0"/>
        <v>960100</v>
      </c>
      <c r="AX24" s="115">
        <f t="shared" si="1"/>
        <v>960100</v>
      </c>
      <c r="AY24" s="112">
        <f t="shared" si="6"/>
        <v>0</v>
      </c>
      <c r="AZ24" s="111"/>
    </row>
    <row r="25" spans="1:52" s="113" customFormat="1" ht="31.5" hidden="1" x14ac:dyDescent="0.25">
      <c r="A25" s="119">
        <v>45303</v>
      </c>
      <c r="B25" s="107" t="s">
        <v>345</v>
      </c>
      <c r="C25" s="120" t="s">
        <v>431</v>
      </c>
      <c r="D25" s="474" t="s">
        <v>370</v>
      </c>
      <c r="E25" s="93" t="s">
        <v>371</v>
      </c>
      <c r="F25" s="11"/>
      <c r="G25" s="74">
        <v>625210.72</v>
      </c>
      <c r="H25" s="66">
        <f t="shared" si="2"/>
        <v>104245532.73000012</v>
      </c>
      <c r="I25" s="8"/>
      <c r="J25" s="8"/>
      <c r="K25" s="66">
        <f t="shared" si="3"/>
        <v>34667.120000000003</v>
      </c>
      <c r="L25" s="9">
        <f t="shared" si="4"/>
        <v>104280199.85000013</v>
      </c>
      <c r="M25" s="12"/>
      <c r="N25" s="11"/>
      <c r="O25" s="11"/>
      <c r="P25" s="11"/>
      <c r="Q25" s="11">
        <v>660600</v>
      </c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74"/>
      <c r="AF25" s="11"/>
      <c r="AG25" s="11"/>
      <c r="AH25" s="11"/>
      <c r="AI25" s="11"/>
      <c r="AJ25" s="11">
        <v>29491.07</v>
      </c>
      <c r="AK25" s="11"/>
      <c r="AL25" s="11"/>
      <c r="AM25" s="11"/>
      <c r="AN25" s="11">
        <v>5898.21</v>
      </c>
      <c r="AO25" s="11"/>
      <c r="AP25" s="11"/>
      <c r="AQ25" s="11"/>
      <c r="AR25" s="28"/>
      <c r="AS25" s="11"/>
      <c r="AT25" s="28"/>
      <c r="AU25" s="11"/>
      <c r="AV25" s="110"/>
      <c r="AW25" s="115">
        <f t="shared" si="0"/>
        <v>660600</v>
      </c>
      <c r="AX25" s="115">
        <f t="shared" si="1"/>
        <v>660600</v>
      </c>
      <c r="AY25" s="112">
        <f t="shared" si="6"/>
        <v>0</v>
      </c>
      <c r="AZ25" s="111"/>
    </row>
    <row r="26" spans="1:52" s="113" customFormat="1" ht="31.5" hidden="1" x14ac:dyDescent="0.25">
      <c r="A26" s="119">
        <v>45303</v>
      </c>
      <c r="B26" s="107" t="s">
        <v>346</v>
      </c>
      <c r="C26" s="120" t="s">
        <v>432</v>
      </c>
      <c r="D26" s="474" t="s">
        <v>370</v>
      </c>
      <c r="E26" s="93" t="s">
        <v>372</v>
      </c>
      <c r="F26" s="11"/>
      <c r="G26" s="74">
        <v>587812.5</v>
      </c>
      <c r="H26" s="66">
        <f t="shared" si="2"/>
        <v>103657720.23000012</v>
      </c>
      <c r="I26" s="8"/>
      <c r="J26" s="8"/>
      <c r="K26" s="66">
        <f t="shared" si="3"/>
        <v>34667.120000000003</v>
      </c>
      <c r="L26" s="9">
        <f t="shared" si="4"/>
        <v>103692387.35000013</v>
      </c>
      <c r="M26" s="12"/>
      <c r="N26" s="11"/>
      <c r="O26" s="11"/>
      <c r="P26" s="11"/>
      <c r="Q26" s="11">
        <v>294000</v>
      </c>
      <c r="R26" s="11"/>
      <c r="S26" s="11"/>
      <c r="T26" s="11"/>
      <c r="U26" s="11">
        <v>36000</v>
      </c>
      <c r="V26" s="11"/>
      <c r="W26" s="11"/>
      <c r="X26" s="11"/>
      <c r="Y26" s="11">
        <v>297000</v>
      </c>
      <c r="Z26" s="11"/>
      <c r="AA26" s="11"/>
      <c r="AB26" s="11"/>
      <c r="AC26" s="11"/>
      <c r="AD26" s="11"/>
      <c r="AE26" s="74"/>
      <c r="AF26" s="11"/>
      <c r="AG26" s="11"/>
      <c r="AH26" s="11"/>
      <c r="AI26" s="11"/>
      <c r="AJ26" s="11">
        <v>11196.43</v>
      </c>
      <c r="AK26" s="11"/>
      <c r="AL26" s="11"/>
      <c r="AM26" s="11"/>
      <c r="AN26" s="11"/>
      <c r="AO26" s="11"/>
      <c r="AP26" s="11">
        <v>27991.07</v>
      </c>
      <c r="AQ26" s="11"/>
      <c r="AR26" s="28"/>
      <c r="AS26" s="11"/>
      <c r="AT26" s="28"/>
      <c r="AU26" s="11"/>
      <c r="AV26" s="110"/>
      <c r="AW26" s="115">
        <f t="shared" si="0"/>
        <v>627000</v>
      </c>
      <c r="AX26" s="115">
        <f t="shared" si="1"/>
        <v>627000</v>
      </c>
      <c r="AY26" s="112">
        <f t="shared" si="6"/>
        <v>0</v>
      </c>
      <c r="AZ26" s="111"/>
    </row>
    <row r="27" spans="1:52" s="113" customFormat="1" ht="31.5" hidden="1" x14ac:dyDescent="0.25">
      <c r="A27" s="119">
        <v>45303</v>
      </c>
      <c r="B27" s="107" t="s">
        <v>347</v>
      </c>
      <c r="C27" s="120" t="s">
        <v>433</v>
      </c>
      <c r="D27" s="474" t="s">
        <v>370</v>
      </c>
      <c r="E27" s="93" t="s">
        <v>373</v>
      </c>
      <c r="F27" s="11"/>
      <c r="G27" s="74">
        <v>275625</v>
      </c>
      <c r="H27" s="66">
        <f t="shared" si="2"/>
        <v>103382095.23000012</v>
      </c>
      <c r="I27" s="8"/>
      <c r="J27" s="8"/>
      <c r="K27" s="66">
        <f t="shared" si="3"/>
        <v>34667.120000000003</v>
      </c>
      <c r="L27" s="9">
        <f t="shared" si="4"/>
        <v>103416762.35000013</v>
      </c>
      <c r="M27" s="12"/>
      <c r="N27" s="11"/>
      <c r="O27" s="11"/>
      <c r="P27" s="11"/>
      <c r="Q27" s="11">
        <v>149000</v>
      </c>
      <c r="R27" s="11"/>
      <c r="S27" s="11"/>
      <c r="T27" s="11"/>
      <c r="U27" s="11">
        <v>49000</v>
      </c>
      <c r="V27" s="11"/>
      <c r="W27" s="11"/>
      <c r="X27" s="11"/>
      <c r="Y27" s="11">
        <v>96000</v>
      </c>
      <c r="Z27" s="11"/>
      <c r="AA27" s="11"/>
      <c r="AB27" s="11"/>
      <c r="AC27" s="11"/>
      <c r="AD27" s="11"/>
      <c r="AE27" s="74"/>
      <c r="AF27" s="11"/>
      <c r="AG27" s="11"/>
      <c r="AH27" s="11"/>
      <c r="AI27" s="11"/>
      <c r="AJ27" s="11">
        <v>13125</v>
      </c>
      <c r="AK27" s="11"/>
      <c r="AL27" s="11"/>
      <c r="AM27" s="11"/>
      <c r="AN27" s="11"/>
      <c r="AO27" s="11"/>
      <c r="AP27" s="11">
        <v>5250</v>
      </c>
      <c r="AQ27" s="11"/>
      <c r="AR27" s="28"/>
      <c r="AS27" s="11"/>
      <c r="AT27" s="28"/>
      <c r="AU27" s="11"/>
      <c r="AV27" s="110"/>
      <c r="AW27" s="115">
        <f t="shared" si="0"/>
        <v>294000</v>
      </c>
      <c r="AX27" s="115">
        <f t="shared" si="1"/>
        <v>294000</v>
      </c>
      <c r="AY27" s="112">
        <f t="shared" si="6"/>
        <v>0</v>
      </c>
      <c r="AZ27" s="111"/>
    </row>
    <row r="28" spans="1:52" s="113" customFormat="1" ht="31.5" hidden="1" x14ac:dyDescent="0.25">
      <c r="A28" s="119">
        <v>45307</v>
      </c>
      <c r="B28" s="107" t="s">
        <v>348</v>
      </c>
      <c r="C28" s="120" t="s">
        <v>434</v>
      </c>
      <c r="D28" s="474" t="s">
        <v>370</v>
      </c>
      <c r="E28" s="93" t="s">
        <v>374</v>
      </c>
      <c r="F28" s="11"/>
      <c r="G28" s="74">
        <v>463750</v>
      </c>
      <c r="H28" s="66">
        <f t="shared" si="2"/>
        <v>102918345.23000012</v>
      </c>
      <c r="I28" s="8"/>
      <c r="J28" s="8"/>
      <c r="K28" s="66">
        <f t="shared" si="3"/>
        <v>34667.120000000003</v>
      </c>
      <c r="L28" s="9">
        <f t="shared" si="4"/>
        <v>102953012.35000013</v>
      </c>
      <c r="M28" s="12"/>
      <c r="N28" s="11"/>
      <c r="O28" s="11"/>
      <c r="P28" s="11"/>
      <c r="Q28" s="11">
        <v>490000</v>
      </c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74"/>
      <c r="AF28" s="11"/>
      <c r="AG28" s="11"/>
      <c r="AH28" s="11"/>
      <c r="AI28" s="11"/>
      <c r="AJ28" s="11">
        <v>21875</v>
      </c>
      <c r="AK28" s="11"/>
      <c r="AL28" s="11"/>
      <c r="AM28" s="11"/>
      <c r="AN28" s="11">
        <v>4375</v>
      </c>
      <c r="AO28" s="11"/>
      <c r="AP28" s="11"/>
      <c r="AQ28" s="11"/>
      <c r="AR28" s="28"/>
      <c r="AS28" s="11"/>
      <c r="AT28" s="28"/>
      <c r="AU28" s="11"/>
      <c r="AV28" s="110"/>
      <c r="AW28" s="115">
        <f t="shared" si="0"/>
        <v>490000</v>
      </c>
      <c r="AX28" s="115">
        <f t="shared" si="1"/>
        <v>490000</v>
      </c>
      <c r="AY28" s="112">
        <f t="shared" si="6"/>
        <v>0</v>
      </c>
      <c r="AZ28" s="111"/>
    </row>
    <row r="29" spans="1:52" s="113" customFormat="1" ht="31.5" hidden="1" x14ac:dyDescent="0.25">
      <c r="A29" s="119">
        <v>45307</v>
      </c>
      <c r="B29" s="107" t="s">
        <v>349</v>
      </c>
      <c r="C29" s="120" t="s">
        <v>435</v>
      </c>
      <c r="D29" s="474" t="s">
        <v>188</v>
      </c>
      <c r="E29" s="93" t="s">
        <v>375</v>
      </c>
      <c r="F29" s="11"/>
      <c r="G29" s="74">
        <v>279300</v>
      </c>
      <c r="H29" s="66">
        <f t="shared" si="2"/>
        <v>102639045.23000012</v>
      </c>
      <c r="I29" s="8"/>
      <c r="J29" s="8"/>
      <c r="K29" s="66">
        <f t="shared" si="3"/>
        <v>34667.120000000003</v>
      </c>
      <c r="L29" s="9">
        <f t="shared" si="4"/>
        <v>102673712.35000013</v>
      </c>
      <c r="M29" s="12"/>
      <c r="N29" s="11">
        <v>294000</v>
      </c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74"/>
      <c r="AF29" s="11"/>
      <c r="AG29" s="11"/>
      <c r="AH29" s="11"/>
      <c r="AI29" s="11"/>
      <c r="AJ29" s="11"/>
      <c r="AK29" s="11"/>
      <c r="AL29" s="11">
        <v>8820</v>
      </c>
      <c r="AM29" s="11"/>
      <c r="AN29" s="11"/>
      <c r="AO29" s="11"/>
      <c r="AP29" s="11">
        <v>5880</v>
      </c>
      <c r="AQ29" s="11"/>
      <c r="AR29" s="28"/>
      <c r="AS29" s="11"/>
      <c r="AT29" s="28"/>
      <c r="AU29" s="11"/>
      <c r="AV29" s="110"/>
      <c r="AW29" s="115">
        <f t="shared" si="0"/>
        <v>294000</v>
      </c>
      <c r="AX29" s="115">
        <f t="shared" si="1"/>
        <v>294000</v>
      </c>
      <c r="AY29" s="112">
        <f t="shared" si="6"/>
        <v>0</v>
      </c>
      <c r="AZ29" s="111"/>
    </row>
    <row r="30" spans="1:52" s="113" customFormat="1" ht="31.5" hidden="1" x14ac:dyDescent="0.25">
      <c r="A30" s="119">
        <v>45307</v>
      </c>
      <c r="B30" s="107" t="s">
        <v>350</v>
      </c>
      <c r="C30" s="120" t="s">
        <v>436</v>
      </c>
      <c r="D30" s="474" t="s">
        <v>370</v>
      </c>
      <c r="E30" s="93" t="s">
        <v>376</v>
      </c>
      <c r="F30" s="11"/>
      <c r="G30" s="74">
        <v>551250</v>
      </c>
      <c r="H30" s="66">
        <f t="shared" si="2"/>
        <v>102087795.23000012</v>
      </c>
      <c r="I30" s="8"/>
      <c r="J30" s="8"/>
      <c r="K30" s="66">
        <f t="shared" si="3"/>
        <v>34667.120000000003</v>
      </c>
      <c r="L30" s="9">
        <f t="shared" si="4"/>
        <v>102122462.35000013</v>
      </c>
      <c r="M30" s="12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>
        <v>588000</v>
      </c>
      <c r="Z30" s="11"/>
      <c r="AA30" s="11"/>
      <c r="AB30" s="11"/>
      <c r="AC30" s="11"/>
      <c r="AD30" s="11"/>
      <c r="AE30" s="74"/>
      <c r="AF30" s="11"/>
      <c r="AG30" s="11"/>
      <c r="AH30" s="11"/>
      <c r="AI30" s="11"/>
      <c r="AJ30" s="11"/>
      <c r="AK30" s="11">
        <v>26250</v>
      </c>
      <c r="AL30" s="11"/>
      <c r="AM30" s="11"/>
      <c r="AN30" s="11"/>
      <c r="AO30" s="11"/>
      <c r="AP30" s="11">
        <v>10500</v>
      </c>
      <c r="AQ30" s="11"/>
      <c r="AR30" s="28"/>
      <c r="AS30" s="11"/>
      <c r="AT30" s="28"/>
      <c r="AU30" s="11"/>
      <c r="AV30" s="110"/>
      <c r="AW30" s="115">
        <f t="shared" si="0"/>
        <v>588000</v>
      </c>
      <c r="AX30" s="115">
        <f t="shared" si="1"/>
        <v>588000</v>
      </c>
      <c r="AY30" s="112">
        <f t="shared" si="6"/>
        <v>0</v>
      </c>
      <c r="AZ30" s="111"/>
    </row>
    <row r="31" spans="1:52" s="113" customFormat="1" ht="31.5" hidden="1" x14ac:dyDescent="0.25">
      <c r="A31" s="119">
        <v>45315</v>
      </c>
      <c r="B31" s="107" t="s">
        <v>351</v>
      </c>
      <c r="C31" s="120" t="s">
        <v>437</v>
      </c>
      <c r="D31" s="474" t="s">
        <v>188</v>
      </c>
      <c r="E31" s="93" t="s">
        <v>377</v>
      </c>
      <c r="F31" s="11"/>
      <c r="G31" s="74">
        <v>807500</v>
      </c>
      <c r="H31" s="66">
        <f t="shared" si="2"/>
        <v>101280295.23000012</v>
      </c>
      <c r="I31" s="8"/>
      <c r="J31" s="8"/>
      <c r="K31" s="66">
        <f t="shared" si="3"/>
        <v>34667.120000000003</v>
      </c>
      <c r="L31" s="9">
        <f t="shared" si="4"/>
        <v>101314962.35000013</v>
      </c>
      <c r="M31" s="12"/>
      <c r="N31" s="11">
        <v>850000</v>
      </c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74"/>
      <c r="AF31" s="11"/>
      <c r="AG31" s="11"/>
      <c r="AH31" s="11"/>
      <c r="AI31" s="11"/>
      <c r="AJ31" s="11"/>
      <c r="AK31" s="11"/>
      <c r="AL31" s="11">
        <v>25500</v>
      </c>
      <c r="AM31" s="11"/>
      <c r="AN31" s="11"/>
      <c r="AO31" s="11"/>
      <c r="AP31" s="11">
        <v>17000</v>
      </c>
      <c r="AQ31" s="11"/>
      <c r="AR31" s="28"/>
      <c r="AS31" s="11"/>
      <c r="AT31" s="28"/>
      <c r="AU31" s="11"/>
      <c r="AV31" s="110"/>
      <c r="AW31" s="115">
        <f t="shared" si="0"/>
        <v>850000</v>
      </c>
      <c r="AX31" s="115">
        <f t="shared" si="1"/>
        <v>850000</v>
      </c>
      <c r="AY31" s="112">
        <f t="shared" si="6"/>
        <v>0</v>
      </c>
      <c r="AZ31" s="111"/>
    </row>
    <row r="32" spans="1:52" s="113" customFormat="1" ht="31.5" hidden="1" x14ac:dyDescent="0.25">
      <c r="A32" s="119">
        <v>45317</v>
      </c>
      <c r="B32" s="107" t="s">
        <v>352</v>
      </c>
      <c r="C32" s="120" t="s">
        <v>438</v>
      </c>
      <c r="D32" s="474" t="s">
        <v>54</v>
      </c>
      <c r="E32" s="93" t="s">
        <v>378</v>
      </c>
      <c r="F32" s="11"/>
      <c r="G32" s="74">
        <v>30935.63</v>
      </c>
      <c r="H32" s="66">
        <f t="shared" si="2"/>
        <v>101249359.60000013</v>
      </c>
      <c r="I32" s="8"/>
      <c r="J32" s="8"/>
      <c r="K32" s="66">
        <f t="shared" si="3"/>
        <v>34667.120000000003</v>
      </c>
      <c r="L32" s="9">
        <f t="shared" si="4"/>
        <v>101284026.72000013</v>
      </c>
      <c r="M32" s="12"/>
      <c r="N32" s="11"/>
      <c r="O32" s="11"/>
      <c r="P32" s="11"/>
      <c r="Q32" s="11"/>
      <c r="R32" s="11">
        <v>32998.01</v>
      </c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74"/>
      <c r="AF32" s="11"/>
      <c r="AG32" s="11"/>
      <c r="AH32" s="11"/>
      <c r="AI32" s="11"/>
      <c r="AJ32" s="11"/>
      <c r="AK32" s="11">
        <v>1473.13</v>
      </c>
      <c r="AL32" s="11"/>
      <c r="AM32" s="11"/>
      <c r="AN32" s="11"/>
      <c r="AO32" s="11">
        <v>589.25</v>
      </c>
      <c r="AP32" s="11"/>
      <c r="AQ32" s="11"/>
      <c r="AR32" s="28"/>
      <c r="AS32" s="11"/>
      <c r="AT32" s="28"/>
      <c r="AU32" s="11"/>
      <c r="AV32" s="110"/>
      <c r="AW32" s="115">
        <f t="shared" si="0"/>
        <v>32998.01</v>
      </c>
      <c r="AX32" s="115">
        <f t="shared" si="1"/>
        <v>32998.01</v>
      </c>
      <c r="AY32" s="112">
        <f t="shared" si="6"/>
        <v>0</v>
      </c>
      <c r="AZ32" s="111"/>
    </row>
    <row r="33" spans="1:53" s="113" customFormat="1" ht="31.5" hidden="1" x14ac:dyDescent="0.25">
      <c r="A33" s="119">
        <v>45317</v>
      </c>
      <c r="B33" s="107" t="s">
        <v>353</v>
      </c>
      <c r="C33" s="120" t="s">
        <v>439</v>
      </c>
      <c r="D33" s="474" t="s">
        <v>54</v>
      </c>
      <c r="E33" s="93" t="s">
        <v>379</v>
      </c>
      <c r="F33" s="11"/>
      <c r="G33" s="74">
        <v>30927.27</v>
      </c>
      <c r="H33" s="66">
        <f t="shared" si="2"/>
        <v>101218432.33000013</v>
      </c>
      <c r="I33" s="8"/>
      <c r="J33" s="8"/>
      <c r="K33" s="66">
        <f t="shared" si="3"/>
        <v>34667.120000000003</v>
      </c>
      <c r="L33" s="9">
        <f t="shared" si="4"/>
        <v>101253099.45000014</v>
      </c>
      <c r="M33" s="12"/>
      <c r="N33" s="11"/>
      <c r="O33" s="11"/>
      <c r="P33" s="11"/>
      <c r="Q33" s="11"/>
      <c r="R33" s="11">
        <v>32989</v>
      </c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74"/>
      <c r="AF33" s="11"/>
      <c r="AG33" s="11"/>
      <c r="AH33" s="11"/>
      <c r="AI33" s="11"/>
      <c r="AJ33" s="11"/>
      <c r="AK33" s="11">
        <v>1472.68</v>
      </c>
      <c r="AL33" s="11"/>
      <c r="AM33" s="11"/>
      <c r="AN33" s="11"/>
      <c r="AO33" s="11">
        <v>589.04999999999995</v>
      </c>
      <c r="AP33" s="11"/>
      <c r="AQ33" s="11"/>
      <c r="AR33" s="28"/>
      <c r="AS33" s="11"/>
      <c r="AT33" s="28"/>
      <c r="AU33" s="11"/>
      <c r="AV33" s="110"/>
      <c r="AW33" s="115">
        <f t="shared" si="0"/>
        <v>32989</v>
      </c>
      <c r="AX33" s="115">
        <f t="shared" si="1"/>
        <v>32989</v>
      </c>
      <c r="AY33" s="112">
        <f t="shared" si="6"/>
        <v>0</v>
      </c>
      <c r="AZ33" s="111"/>
    </row>
    <row r="34" spans="1:53" s="113" customFormat="1" ht="15.75" hidden="1" x14ac:dyDescent="0.25">
      <c r="A34" s="119">
        <v>45317</v>
      </c>
      <c r="B34" s="107" t="s">
        <v>354</v>
      </c>
      <c r="C34" s="120" t="s">
        <v>440</v>
      </c>
      <c r="D34" s="474" t="s">
        <v>54</v>
      </c>
      <c r="E34" s="93" t="s">
        <v>380</v>
      </c>
      <c r="F34" s="11"/>
      <c r="G34" s="74">
        <v>28115.62</v>
      </c>
      <c r="H34" s="66">
        <f t="shared" si="2"/>
        <v>101190316.71000013</v>
      </c>
      <c r="I34" s="8"/>
      <c r="J34" s="8"/>
      <c r="K34" s="66">
        <f t="shared" si="3"/>
        <v>34667.120000000003</v>
      </c>
      <c r="L34" s="9">
        <f t="shared" si="4"/>
        <v>101224983.83000013</v>
      </c>
      <c r="M34" s="12"/>
      <c r="N34" s="11"/>
      <c r="O34" s="11"/>
      <c r="P34" s="11"/>
      <c r="Q34" s="11"/>
      <c r="R34" s="11">
        <v>29990</v>
      </c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74"/>
      <c r="AF34" s="11"/>
      <c r="AG34" s="11"/>
      <c r="AH34" s="11"/>
      <c r="AI34" s="11"/>
      <c r="AJ34" s="11"/>
      <c r="AK34" s="11">
        <v>1338.84</v>
      </c>
      <c r="AL34" s="11"/>
      <c r="AM34" s="11"/>
      <c r="AN34" s="11"/>
      <c r="AO34" s="11">
        <v>535.54</v>
      </c>
      <c r="AP34" s="11"/>
      <c r="AQ34" s="11"/>
      <c r="AR34" s="28"/>
      <c r="AS34" s="11"/>
      <c r="AT34" s="28"/>
      <c r="AU34" s="11"/>
      <c r="AV34" s="110"/>
      <c r="AW34" s="115">
        <f t="shared" si="0"/>
        <v>29990</v>
      </c>
      <c r="AX34" s="115">
        <f t="shared" si="1"/>
        <v>29990</v>
      </c>
      <c r="AY34" s="112">
        <f t="shared" si="6"/>
        <v>0</v>
      </c>
      <c r="AZ34" s="111"/>
    </row>
    <row r="35" spans="1:53" s="113" customFormat="1" ht="15.75" hidden="1" x14ac:dyDescent="0.25">
      <c r="A35" s="119">
        <v>45317</v>
      </c>
      <c r="B35" s="107" t="s">
        <v>355</v>
      </c>
      <c r="C35" s="120" t="s">
        <v>441</v>
      </c>
      <c r="D35" s="474" t="s">
        <v>54</v>
      </c>
      <c r="E35" s="93" t="s">
        <v>381</v>
      </c>
      <c r="F35" s="11"/>
      <c r="G35" s="74">
        <v>30927.27</v>
      </c>
      <c r="H35" s="66">
        <f t="shared" si="2"/>
        <v>101159389.44000013</v>
      </c>
      <c r="I35" s="8"/>
      <c r="J35" s="8"/>
      <c r="K35" s="66">
        <f t="shared" si="3"/>
        <v>34667.120000000003</v>
      </c>
      <c r="L35" s="9">
        <f t="shared" si="4"/>
        <v>101194056.56000014</v>
      </c>
      <c r="M35" s="12"/>
      <c r="N35" s="11"/>
      <c r="O35" s="11"/>
      <c r="P35" s="11"/>
      <c r="Q35" s="11"/>
      <c r="R35" s="11">
        <v>32989</v>
      </c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74"/>
      <c r="AF35" s="11"/>
      <c r="AG35" s="11"/>
      <c r="AH35" s="11"/>
      <c r="AI35" s="11"/>
      <c r="AJ35" s="11"/>
      <c r="AK35" s="11">
        <v>1472.68</v>
      </c>
      <c r="AL35" s="11"/>
      <c r="AM35" s="11"/>
      <c r="AN35" s="11"/>
      <c r="AO35" s="11">
        <v>589.04999999999995</v>
      </c>
      <c r="AP35" s="11"/>
      <c r="AQ35" s="11"/>
      <c r="AR35" s="28"/>
      <c r="AS35" s="11"/>
      <c r="AT35" s="28"/>
      <c r="AU35" s="11"/>
      <c r="AV35" s="110"/>
      <c r="AW35" s="115">
        <f t="shared" si="0"/>
        <v>32989</v>
      </c>
      <c r="AX35" s="115">
        <f t="shared" si="1"/>
        <v>32989</v>
      </c>
      <c r="AY35" s="112">
        <f t="shared" si="6"/>
        <v>0</v>
      </c>
      <c r="AZ35" s="111"/>
    </row>
    <row r="36" spans="1:53" s="113" customFormat="1" ht="31.5" hidden="1" x14ac:dyDescent="0.25">
      <c r="A36" s="119">
        <v>45317</v>
      </c>
      <c r="B36" s="107" t="s">
        <v>356</v>
      </c>
      <c r="C36" s="120" t="s">
        <v>442</v>
      </c>
      <c r="D36" s="474" t="s">
        <v>54</v>
      </c>
      <c r="E36" s="93" t="s">
        <v>382</v>
      </c>
      <c r="F36" s="11"/>
      <c r="G36" s="11">
        <v>30927.27</v>
      </c>
      <c r="H36" s="66">
        <f t="shared" si="2"/>
        <v>101128462.17000014</v>
      </c>
      <c r="I36" s="8"/>
      <c r="J36" s="8"/>
      <c r="K36" s="66">
        <f t="shared" si="3"/>
        <v>34667.120000000003</v>
      </c>
      <c r="L36" s="9">
        <f t="shared" si="4"/>
        <v>101163129.29000014</v>
      </c>
      <c r="M36" s="12"/>
      <c r="N36" s="11"/>
      <c r="O36" s="11"/>
      <c r="P36" s="11"/>
      <c r="Q36" s="11"/>
      <c r="R36" s="11">
        <v>32989</v>
      </c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74"/>
      <c r="AF36" s="11"/>
      <c r="AG36" s="11"/>
      <c r="AH36" s="11"/>
      <c r="AI36" s="11"/>
      <c r="AJ36" s="11"/>
      <c r="AK36" s="11">
        <v>1472.68</v>
      </c>
      <c r="AL36" s="11"/>
      <c r="AM36" s="11"/>
      <c r="AN36" s="11"/>
      <c r="AO36" s="11">
        <v>589.04999999999995</v>
      </c>
      <c r="AP36" s="11"/>
      <c r="AQ36" s="11"/>
      <c r="AR36" s="28"/>
      <c r="AS36" s="11"/>
      <c r="AT36" s="28"/>
      <c r="AU36" s="11"/>
      <c r="AV36" s="110"/>
      <c r="AW36" s="115">
        <f t="shared" si="0"/>
        <v>32989</v>
      </c>
      <c r="AX36" s="115">
        <f t="shared" si="1"/>
        <v>32989</v>
      </c>
      <c r="AY36" s="112">
        <f t="shared" si="6"/>
        <v>0</v>
      </c>
      <c r="AZ36" s="111"/>
    </row>
    <row r="37" spans="1:53" s="113" customFormat="1" ht="31.5" hidden="1" x14ac:dyDescent="0.25">
      <c r="A37" s="119">
        <v>45317</v>
      </c>
      <c r="B37" s="107" t="s">
        <v>357</v>
      </c>
      <c r="C37" s="120" t="s">
        <v>443</v>
      </c>
      <c r="D37" s="474" t="s">
        <v>54</v>
      </c>
      <c r="E37" s="93" t="s">
        <v>383</v>
      </c>
      <c r="F37" s="11"/>
      <c r="G37" s="11">
        <v>30927.27</v>
      </c>
      <c r="H37" s="66">
        <f t="shared" si="2"/>
        <v>101097534.90000014</v>
      </c>
      <c r="I37" s="8"/>
      <c r="J37" s="8"/>
      <c r="K37" s="66">
        <f t="shared" si="3"/>
        <v>34667.120000000003</v>
      </c>
      <c r="L37" s="9">
        <f t="shared" si="4"/>
        <v>101132202.02000014</v>
      </c>
      <c r="M37" s="12"/>
      <c r="N37" s="11"/>
      <c r="O37" s="11"/>
      <c r="P37" s="11"/>
      <c r="Q37" s="11"/>
      <c r="R37" s="11">
        <v>32989</v>
      </c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74"/>
      <c r="AF37" s="11"/>
      <c r="AG37" s="11"/>
      <c r="AH37" s="11"/>
      <c r="AI37" s="11"/>
      <c r="AJ37" s="11"/>
      <c r="AK37" s="11">
        <v>1472.68</v>
      </c>
      <c r="AL37" s="11"/>
      <c r="AM37" s="11"/>
      <c r="AN37" s="11"/>
      <c r="AO37" s="11">
        <v>589.04999999999995</v>
      </c>
      <c r="AP37" s="11"/>
      <c r="AQ37" s="11"/>
      <c r="AR37" s="28"/>
      <c r="AS37" s="11"/>
      <c r="AT37" s="28"/>
      <c r="AU37" s="11"/>
      <c r="AV37" s="110"/>
      <c r="AW37" s="115">
        <f t="shared" si="0"/>
        <v>32989</v>
      </c>
      <c r="AX37" s="115">
        <f t="shared" si="1"/>
        <v>32989</v>
      </c>
      <c r="AY37" s="112">
        <f t="shared" si="6"/>
        <v>0</v>
      </c>
      <c r="AZ37" s="111"/>
    </row>
    <row r="38" spans="1:53" s="113" customFormat="1" ht="15.75" hidden="1" x14ac:dyDescent="0.25">
      <c r="A38" s="106"/>
      <c r="B38" s="122"/>
      <c r="C38" s="122"/>
      <c r="D38" s="123"/>
      <c r="E38" s="93"/>
      <c r="F38" s="8"/>
      <c r="G38" s="8"/>
      <c r="H38" s="66">
        <f t="shared" si="2"/>
        <v>101097534.90000014</v>
      </c>
      <c r="I38" s="8"/>
      <c r="J38" s="8"/>
      <c r="K38" s="66">
        <f t="shared" si="3"/>
        <v>34667.120000000003</v>
      </c>
      <c r="L38" s="9">
        <f t="shared" si="4"/>
        <v>101132202.02000014</v>
      </c>
      <c r="M38" s="9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73"/>
      <c r="AF38" s="8"/>
      <c r="AG38" s="8"/>
      <c r="AH38" s="8"/>
      <c r="AI38" s="8"/>
      <c r="AJ38" s="8"/>
      <c r="AK38" s="9"/>
      <c r="AL38" s="9"/>
      <c r="AM38" s="9"/>
      <c r="AN38" s="9"/>
      <c r="AO38" s="9"/>
      <c r="AP38" s="9"/>
      <c r="AQ38" s="9"/>
      <c r="AR38" s="26"/>
      <c r="AS38" s="9"/>
      <c r="AT38" s="26"/>
      <c r="AU38" s="9"/>
      <c r="AV38" s="110"/>
      <c r="AW38" s="115">
        <f t="shared" si="0"/>
        <v>0</v>
      </c>
      <c r="AX38" s="115">
        <f t="shared" si="1"/>
        <v>0</v>
      </c>
      <c r="AY38" s="112">
        <f t="shared" si="6"/>
        <v>0</v>
      </c>
      <c r="AZ38" s="111"/>
    </row>
    <row r="39" spans="1:53" s="128" customFormat="1" ht="16.5" hidden="1" customHeight="1" thickBot="1" x14ac:dyDescent="0.3">
      <c r="A39" s="14"/>
      <c r="B39" s="15"/>
      <c r="C39" s="15"/>
      <c r="D39" s="124"/>
      <c r="E39" s="125" t="s">
        <v>329</v>
      </c>
      <c r="F39" s="13">
        <f>SUM(F11:F38)</f>
        <v>2193959.4500000002</v>
      </c>
      <c r="G39" s="13">
        <f>SUM(G11:G38)</f>
        <v>7253894.4699999979</v>
      </c>
      <c r="H39" s="65">
        <f>H38</f>
        <v>101097534.90000014</v>
      </c>
      <c r="I39" s="13">
        <f>SUM(I11:I38)</f>
        <v>9.01</v>
      </c>
      <c r="J39" s="13">
        <f>SUM(J11:J38)</f>
        <v>0</v>
      </c>
      <c r="K39" s="65">
        <f>K38</f>
        <v>34667.120000000003</v>
      </c>
      <c r="L39" s="13">
        <f t="shared" si="4"/>
        <v>101132202.02000014</v>
      </c>
      <c r="M39" s="13">
        <f>SUM(M11:M38)</f>
        <v>135000</v>
      </c>
      <c r="N39" s="13">
        <f>SUM(N11:N38)</f>
        <v>1629000</v>
      </c>
      <c r="O39" s="13">
        <f t="shared" ref="O39:AU39" si="7">SUM(O11:O38)</f>
        <v>0</v>
      </c>
      <c r="P39" s="13">
        <f t="shared" si="7"/>
        <v>0</v>
      </c>
      <c r="Q39" s="13">
        <f t="shared" si="7"/>
        <v>2622350</v>
      </c>
      <c r="R39" s="13">
        <f t="shared" si="7"/>
        <v>194944.01</v>
      </c>
      <c r="S39" s="13">
        <f t="shared" si="7"/>
        <v>0</v>
      </c>
      <c r="T39" s="13">
        <f t="shared" si="7"/>
        <v>0</v>
      </c>
      <c r="U39" s="13">
        <f t="shared" si="7"/>
        <v>154600</v>
      </c>
      <c r="V39" s="13">
        <f t="shared" si="7"/>
        <v>0</v>
      </c>
      <c r="W39" s="13">
        <f t="shared" si="7"/>
        <v>1150000</v>
      </c>
      <c r="X39" s="13">
        <f t="shared" si="7"/>
        <v>0</v>
      </c>
      <c r="Y39" s="13">
        <f t="shared" si="7"/>
        <v>1620075</v>
      </c>
      <c r="Z39" s="13">
        <f t="shared" si="7"/>
        <v>0</v>
      </c>
      <c r="AA39" s="13">
        <f t="shared" si="7"/>
        <v>0</v>
      </c>
      <c r="AB39" s="13">
        <f t="shared" si="7"/>
        <v>0</v>
      </c>
      <c r="AC39" s="13">
        <f t="shared" si="7"/>
        <v>0</v>
      </c>
      <c r="AD39" s="13">
        <f t="shared" si="7"/>
        <v>223000</v>
      </c>
      <c r="AE39" s="13">
        <f t="shared" si="7"/>
        <v>0</v>
      </c>
      <c r="AF39" s="13">
        <f t="shared" si="7"/>
        <v>0</v>
      </c>
      <c r="AG39" s="13">
        <f t="shared" si="7"/>
        <v>0</v>
      </c>
      <c r="AH39" s="13">
        <f t="shared" si="7"/>
        <v>2230</v>
      </c>
      <c r="AI39" s="13">
        <f t="shared" si="7"/>
        <v>0</v>
      </c>
      <c r="AJ39" s="13">
        <f t="shared" si="7"/>
        <v>107964.28714285709</v>
      </c>
      <c r="AK39" s="13">
        <f t="shared" si="7"/>
        <v>34952.69</v>
      </c>
      <c r="AL39" s="13">
        <f t="shared" si="7"/>
        <v>116442.75</v>
      </c>
      <c r="AM39" s="13">
        <f t="shared" si="7"/>
        <v>0</v>
      </c>
      <c r="AN39" s="13">
        <f t="shared" si="7"/>
        <v>19107.501428571424</v>
      </c>
      <c r="AO39" s="13">
        <f t="shared" si="7"/>
        <v>3480.99</v>
      </c>
      <c r="AP39" s="13">
        <f t="shared" si="7"/>
        <v>114620.64</v>
      </c>
      <c r="AQ39" s="13">
        <f t="shared" si="7"/>
        <v>0</v>
      </c>
      <c r="AR39" s="13">
        <f t="shared" si="7"/>
        <v>0</v>
      </c>
      <c r="AS39" s="13">
        <f t="shared" si="7"/>
        <v>0</v>
      </c>
      <c r="AT39" s="13">
        <f t="shared" si="7"/>
        <v>0</v>
      </c>
      <c r="AU39" s="13">
        <f t="shared" si="7"/>
        <v>0</v>
      </c>
      <c r="AV39" s="126"/>
      <c r="AW39" s="115">
        <f>G39+J39+SUM(AH39:AU39)</f>
        <v>7652693.3285714267</v>
      </c>
      <c r="AX39" s="115">
        <f>SUM(N39:AG39)</f>
        <v>7593969.0099999998</v>
      </c>
      <c r="AY39" s="112">
        <f>AW39-AX39</f>
        <v>58724.318571426906</v>
      </c>
      <c r="AZ39" s="111"/>
      <c r="BA39" s="127"/>
    </row>
    <row r="40" spans="1:53" s="113" customFormat="1" ht="15.75" hidden="1" customHeight="1" x14ac:dyDescent="0.25">
      <c r="A40" s="181"/>
      <c r="B40" s="182"/>
      <c r="C40" s="182"/>
      <c r="D40" s="183"/>
      <c r="E40" s="117"/>
      <c r="F40" s="74"/>
      <c r="G40" s="74"/>
      <c r="H40" s="74"/>
      <c r="I40" s="74"/>
      <c r="J40" s="74"/>
      <c r="K40" s="184"/>
      <c r="L40" s="185">
        <f t="shared" si="4"/>
        <v>0</v>
      </c>
      <c r="M40" s="186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186"/>
      <c r="AL40" s="186"/>
      <c r="AM40" s="186"/>
      <c r="AN40" s="186"/>
      <c r="AO40" s="186"/>
      <c r="AP40" s="186"/>
      <c r="AQ40" s="12"/>
      <c r="AR40" s="27"/>
      <c r="AS40" s="12"/>
      <c r="AT40" s="27"/>
      <c r="AU40" s="12"/>
      <c r="AV40" s="110"/>
      <c r="AW40" s="115">
        <f t="shared" si="0"/>
        <v>0</v>
      </c>
      <c r="AX40" s="115">
        <f t="shared" si="1"/>
        <v>0</v>
      </c>
      <c r="AY40" s="112">
        <f t="shared" si="6"/>
        <v>0</v>
      </c>
      <c r="AZ40" s="111"/>
    </row>
    <row r="41" spans="1:53" s="132" customFormat="1" ht="26.25" hidden="1" customHeight="1" x14ac:dyDescent="0.25">
      <c r="A41" s="179">
        <v>45329</v>
      </c>
      <c r="B41" s="177"/>
      <c r="C41" s="177" t="s">
        <v>386</v>
      </c>
      <c r="D41" s="180"/>
      <c r="E41" s="117" t="s">
        <v>80</v>
      </c>
      <c r="F41" s="73"/>
      <c r="G41" s="73"/>
      <c r="H41" s="74">
        <f>H39+F41-G41</f>
        <v>101097534.90000014</v>
      </c>
      <c r="I41" s="74">
        <v>500</v>
      </c>
      <c r="J41" s="74"/>
      <c r="K41" s="76">
        <f>K39+I41-J41</f>
        <v>35167.120000000003</v>
      </c>
      <c r="L41" s="185">
        <f t="shared" si="4"/>
        <v>101132702.02000014</v>
      </c>
      <c r="M41" s="185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101"/>
      <c r="AR41" s="129"/>
      <c r="AS41" s="101"/>
      <c r="AT41" s="129"/>
      <c r="AU41" s="101"/>
      <c r="AV41" s="130"/>
      <c r="AW41" s="115">
        <f t="shared" si="0"/>
        <v>0</v>
      </c>
      <c r="AX41" s="115">
        <f t="shared" si="1"/>
        <v>0</v>
      </c>
      <c r="AY41" s="112">
        <f t="shared" si="6"/>
        <v>0</v>
      </c>
      <c r="AZ41" s="131"/>
    </row>
    <row r="42" spans="1:53" s="134" customFormat="1" ht="31.5" hidden="1" x14ac:dyDescent="0.25">
      <c r="A42" s="187">
        <v>45328</v>
      </c>
      <c r="B42" s="187" t="s">
        <v>387</v>
      </c>
      <c r="C42" s="120" t="s">
        <v>444</v>
      </c>
      <c r="D42" s="475" t="s">
        <v>188</v>
      </c>
      <c r="E42" s="180" t="s">
        <v>388</v>
      </c>
      <c r="F42" s="73"/>
      <c r="G42" s="73">
        <v>279300</v>
      </c>
      <c r="H42" s="74">
        <f>H41+F42-G42</f>
        <v>100818234.90000014</v>
      </c>
      <c r="I42" s="74"/>
      <c r="J42" s="74"/>
      <c r="K42" s="184">
        <f>K41+I42-J42</f>
        <v>35167.120000000003</v>
      </c>
      <c r="L42" s="185">
        <f t="shared" si="4"/>
        <v>100853402.02000014</v>
      </c>
      <c r="M42" s="185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>
        <v>294000</v>
      </c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>
        <v>8820</v>
      </c>
      <c r="AM42" s="73"/>
      <c r="AN42" s="73"/>
      <c r="AO42" s="73"/>
      <c r="AP42" s="73">
        <v>5880</v>
      </c>
      <c r="AQ42" s="98"/>
      <c r="AR42" s="102"/>
      <c r="AS42" s="98"/>
      <c r="AT42" s="102"/>
      <c r="AU42" s="98"/>
      <c r="AV42" s="133"/>
      <c r="AW42" s="115">
        <f t="shared" si="0"/>
        <v>294000</v>
      </c>
      <c r="AX42" s="115">
        <f t="shared" si="1"/>
        <v>294000</v>
      </c>
      <c r="AY42" s="112">
        <f t="shared" si="6"/>
        <v>0</v>
      </c>
      <c r="AZ42" s="131"/>
    </row>
    <row r="43" spans="1:53" s="134" customFormat="1" ht="31.5" hidden="1" x14ac:dyDescent="0.25">
      <c r="A43" s="187">
        <v>45328</v>
      </c>
      <c r="B43" s="181" t="s">
        <v>389</v>
      </c>
      <c r="C43" s="120" t="s">
        <v>445</v>
      </c>
      <c r="D43" s="475" t="s">
        <v>188</v>
      </c>
      <c r="E43" s="180" t="s">
        <v>390</v>
      </c>
      <c r="F43" s="74"/>
      <c r="G43" s="74">
        <v>549461</v>
      </c>
      <c r="H43" s="74">
        <f t="shared" ref="H43:H49" si="8">H42+F43-G43</f>
        <v>100268773.90000014</v>
      </c>
      <c r="I43" s="74"/>
      <c r="J43" s="74"/>
      <c r="K43" s="184">
        <f t="shared" ref="K43:K49" si="9">K42+I43-J43</f>
        <v>35167.120000000003</v>
      </c>
      <c r="L43" s="185">
        <f t="shared" si="4"/>
        <v>100303941.02000014</v>
      </c>
      <c r="M43" s="186"/>
      <c r="N43" s="74">
        <v>578380</v>
      </c>
      <c r="O43" s="74"/>
      <c r="P43" s="74"/>
      <c r="Q43" s="74"/>
      <c r="R43" s="73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3"/>
      <c r="AH43" s="74"/>
      <c r="AI43" s="74"/>
      <c r="AJ43" s="74"/>
      <c r="AK43" s="74"/>
      <c r="AL43" s="74">
        <v>17351.400000000001</v>
      </c>
      <c r="AM43" s="74"/>
      <c r="AN43" s="74"/>
      <c r="AO43" s="74"/>
      <c r="AP43" s="74">
        <v>11567.6</v>
      </c>
      <c r="AQ43" s="95"/>
      <c r="AR43" s="100"/>
      <c r="AS43" s="95"/>
      <c r="AT43" s="100"/>
      <c r="AU43" s="95"/>
      <c r="AV43" s="133"/>
      <c r="AW43" s="115">
        <f t="shared" si="0"/>
        <v>578380</v>
      </c>
      <c r="AX43" s="115">
        <f t="shared" si="1"/>
        <v>578380</v>
      </c>
      <c r="AY43" s="112">
        <f t="shared" si="6"/>
        <v>0</v>
      </c>
      <c r="AZ43" s="131"/>
    </row>
    <row r="44" spans="1:53" s="134" customFormat="1" ht="31.5" hidden="1" x14ac:dyDescent="0.25">
      <c r="A44" s="187">
        <v>45328</v>
      </c>
      <c r="B44" s="187" t="s">
        <v>391</v>
      </c>
      <c r="C44" s="120" t="s">
        <v>446</v>
      </c>
      <c r="D44" s="476" t="s">
        <v>63</v>
      </c>
      <c r="E44" s="190" t="s">
        <v>392</v>
      </c>
      <c r="F44" s="73"/>
      <c r="G44" s="73">
        <v>135000</v>
      </c>
      <c r="H44" s="74">
        <f t="shared" si="8"/>
        <v>100133773.90000014</v>
      </c>
      <c r="I44" s="74"/>
      <c r="J44" s="74"/>
      <c r="K44" s="184">
        <f t="shared" si="9"/>
        <v>35167.120000000003</v>
      </c>
      <c r="L44" s="185">
        <f t="shared" si="4"/>
        <v>100168941.02000014</v>
      </c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3"/>
      <c r="AH44" s="74"/>
      <c r="AI44" s="74"/>
      <c r="AJ44" s="74"/>
      <c r="AK44" s="76"/>
      <c r="AL44" s="76"/>
      <c r="AM44" s="76"/>
      <c r="AN44" s="76"/>
      <c r="AO44" s="76"/>
      <c r="AP44" s="74"/>
      <c r="AQ44" s="95"/>
      <c r="AR44" s="100"/>
      <c r="AS44" s="95"/>
      <c r="AT44" s="100"/>
      <c r="AU44" s="95"/>
      <c r="AV44" s="133"/>
      <c r="AW44" s="115">
        <f t="shared" ref="AW44:AW66" si="10">G44+J44+SUM(AH44:AU44)</f>
        <v>135000</v>
      </c>
      <c r="AX44" s="115">
        <f t="shared" si="1"/>
        <v>0</v>
      </c>
      <c r="AY44" s="112">
        <f t="shared" si="6"/>
        <v>135000</v>
      </c>
      <c r="AZ44" s="131"/>
    </row>
    <row r="45" spans="1:53" s="134" customFormat="1" ht="15.75" hidden="1" x14ac:dyDescent="0.25">
      <c r="A45" s="187">
        <v>45329</v>
      </c>
      <c r="B45" s="187" t="s">
        <v>393</v>
      </c>
      <c r="C45" s="120" t="s">
        <v>447</v>
      </c>
      <c r="D45" s="475" t="s">
        <v>63</v>
      </c>
      <c r="E45" s="180" t="s">
        <v>218</v>
      </c>
      <c r="F45" s="73"/>
      <c r="G45" s="73">
        <v>120000</v>
      </c>
      <c r="H45" s="74">
        <f t="shared" si="8"/>
        <v>100013773.90000014</v>
      </c>
      <c r="I45" s="74"/>
      <c r="J45" s="74"/>
      <c r="K45" s="184">
        <f t="shared" si="9"/>
        <v>35167.120000000003</v>
      </c>
      <c r="L45" s="185">
        <f t="shared" si="4"/>
        <v>100048941.02000014</v>
      </c>
      <c r="M45" s="185"/>
      <c r="N45" s="73"/>
      <c r="O45" s="73"/>
      <c r="P45" s="73"/>
      <c r="Q45" s="73"/>
      <c r="R45" s="73"/>
      <c r="S45" s="73"/>
      <c r="T45" s="73"/>
      <c r="U45" s="73"/>
      <c r="V45" s="73"/>
      <c r="W45" s="73">
        <v>120000</v>
      </c>
      <c r="X45" s="73"/>
      <c r="Y45" s="74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98"/>
      <c r="AR45" s="102"/>
      <c r="AS45" s="98"/>
      <c r="AT45" s="102"/>
      <c r="AU45" s="98"/>
      <c r="AV45" s="133"/>
      <c r="AW45" s="115">
        <f t="shared" si="10"/>
        <v>120000</v>
      </c>
      <c r="AX45" s="115">
        <f t="shared" si="1"/>
        <v>120000</v>
      </c>
      <c r="AY45" s="112">
        <f t="shared" si="6"/>
        <v>0</v>
      </c>
      <c r="AZ45" s="131"/>
    </row>
    <row r="46" spans="1:53" s="134" customFormat="1" ht="31.5" hidden="1" x14ac:dyDescent="0.25">
      <c r="A46" s="187">
        <v>45330</v>
      </c>
      <c r="B46" s="187" t="s">
        <v>394</v>
      </c>
      <c r="C46" s="189" t="s">
        <v>395</v>
      </c>
      <c r="D46" s="391" t="s">
        <v>51</v>
      </c>
      <c r="E46" s="178" t="s">
        <v>396</v>
      </c>
      <c r="F46" s="73"/>
      <c r="G46" s="73">
        <v>396568.86</v>
      </c>
      <c r="H46" s="74">
        <f t="shared" si="8"/>
        <v>99617205.040000141</v>
      </c>
      <c r="I46" s="74"/>
      <c r="J46" s="74"/>
      <c r="K46" s="184">
        <f t="shared" si="9"/>
        <v>35167.120000000003</v>
      </c>
      <c r="L46" s="185">
        <f t="shared" si="4"/>
        <v>99652372.160000145</v>
      </c>
      <c r="M46" s="185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>
        <v>-107964.29</v>
      </c>
      <c r="AK46" s="73">
        <v>-34952.69</v>
      </c>
      <c r="AL46" s="73">
        <v>-116442.75</v>
      </c>
      <c r="AM46" s="73">
        <v>0</v>
      </c>
      <c r="AN46" s="73">
        <v>-19107.5</v>
      </c>
      <c r="AO46" s="73">
        <v>-3480.99</v>
      </c>
      <c r="AP46" s="73">
        <v>-114620.64</v>
      </c>
      <c r="AQ46" s="98">
        <v>0</v>
      </c>
      <c r="AR46" s="102">
        <v>0</v>
      </c>
      <c r="AS46" s="98">
        <v>0</v>
      </c>
      <c r="AT46" s="102">
        <v>0</v>
      </c>
      <c r="AU46" s="98">
        <v>0</v>
      </c>
      <c r="AV46" s="133"/>
      <c r="AW46" s="115">
        <f t="shared" si="10"/>
        <v>0</v>
      </c>
      <c r="AX46" s="115">
        <f t="shared" si="1"/>
        <v>0</v>
      </c>
      <c r="AY46" s="112">
        <f t="shared" si="6"/>
        <v>0</v>
      </c>
      <c r="AZ46" s="131"/>
    </row>
    <row r="47" spans="1:53" s="134" customFormat="1" ht="31.5" hidden="1" x14ac:dyDescent="0.25">
      <c r="A47" s="187">
        <v>45334</v>
      </c>
      <c r="B47" s="187" t="s">
        <v>397</v>
      </c>
      <c r="C47" s="120" t="s">
        <v>448</v>
      </c>
      <c r="D47" s="391" t="s">
        <v>398</v>
      </c>
      <c r="E47" s="178" t="s">
        <v>399</v>
      </c>
      <c r="F47" s="73"/>
      <c r="G47" s="73">
        <v>1742529.15</v>
      </c>
      <c r="H47" s="74">
        <f t="shared" si="8"/>
        <v>97874675.890000135</v>
      </c>
      <c r="I47" s="74"/>
      <c r="J47" s="74"/>
      <c r="K47" s="184">
        <f t="shared" si="9"/>
        <v>35167.120000000003</v>
      </c>
      <c r="L47" s="185">
        <f t="shared" si="4"/>
        <v>97909843.010000139</v>
      </c>
      <c r="M47" s="185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>
        <v>1742529.15</v>
      </c>
      <c r="AH47" s="73"/>
      <c r="AI47" s="73"/>
      <c r="AJ47" s="73"/>
      <c r="AK47" s="73"/>
      <c r="AL47" s="73"/>
      <c r="AM47" s="73"/>
      <c r="AN47" s="73"/>
      <c r="AO47" s="73"/>
      <c r="AP47" s="73"/>
      <c r="AQ47" s="98"/>
      <c r="AR47" s="102"/>
      <c r="AS47" s="98"/>
      <c r="AT47" s="102"/>
      <c r="AU47" s="98"/>
      <c r="AV47" s="133"/>
      <c r="AW47" s="115">
        <f t="shared" si="10"/>
        <v>1742529.15</v>
      </c>
      <c r="AX47" s="115">
        <f t="shared" si="1"/>
        <v>1742529.15</v>
      </c>
      <c r="AY47" s="112">
        <f t="shared" si="6"/>
        <v>0</v>
      </c>
      <c r="AZ47" s="131"/>
    </row>
    <row r="48" spans="1:53" s="134" customFormat="1" ht="15" hidden="1" customHeight="1" x14ac:dyDescent="0.25">
      <c r="A48" s="187"/>
      <c r="B48" s="177"/>
      <c r="C48" s="188"/>
      <c r="D48" s="191"/>
      <c r="E48" s="178"/>
      <c r="F48" s="73"/>
      <c r="G48" s="73"/>
      <c r="H48" s="74">
        <f t="shared" si="8"/>
        <v>97874675.890000135</v>
      </c>
      <c r="I48" s="74"/>
      <c r="J48" s="74"/>
      <c r="K48" s="184">
        <f t="shared" si="9"/>
        <v>35167.120000000003</v>
      </c>
      <c r="L48" s="185">
        <f t="shared" si="4"/>
        <v>97909843.010000139</v>
      </c>
      <c r="M48" s="185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98"/>
      <c r="AR48" s="102"/>
      <c r="AS48" s="98"/>
      <c r="AT48" s="102"/>
      <c r="AU48" s="98"/>
      <c r="AV48" s="133"/>
      <c r="AW48" s="115">
        <f t="shared" si="10"/>
        <v>0</v>
      </c>
      <c r="AX48" s="115">
        <f t="shared" si="1"/>
        <v>0</v>
      </c>
      <c r="AY48" s="112">
        <f t="shared" si="6"/>
        <v>0</v>
      </c>
      <c r="AZ48" s="131"/>
    </row>
    <row r="49" spans="1:54" s="134" customFormat="1" ht="15" hidden="1" customHeight="1" x14ac:dyDescent="0.25">
      <c r="A49" s="187"/>
      <c r="B49" s="189"/>
      <c r="C49" s="189"/>
      <c r="D49" s="191"/>
      <c r="E49" s="178"/>
      <c r="F49" s="73"/>
      <c r="G49" s="73"/>
      <c r="H49" s="74">
        <f t="shared" si="8"/>
        <v>97874675.890000135</v>
      </c>
      <c r="I49" s="74"/>
      <c r="J49" s="74"/>
      <c r="K49" s="184">
        <f t="shared" si="9"/>
        <v>35167.120000000003</v>
      </c>
      <c r="L49" s="185">
        <f t="shared" si="4"/>
        <v>97909843.010000139</v>
      </c>
      <c r="M49" s="185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185"/>
      <c r="AL49" s="185"/>
      <c r="AM49" s="185"/>
      <c r="AN49" s="185"/>
      <c r="AO49" s="185"/>
      <c r="AP49" s="185"/>
      <c r="AQ49" s="99"/>
      <c r="AR49" s="103"/>
      <c r="AS49" s="99"/>
      <c r="AT49" s="103"/>
      <c r="AU49" s="99"/>
      <c r="AV49" s="133"/>
      <c r="AW49" s="115">
        <f t="shared" si="10"/>
        <v>0</v>
      </c>
      <c r="AX49" s="115">
        <f t="shared" si="1"/>
        <v>0</v>
      </c>
      <c r="AY49" s="112">
        <f t="shared" si="6"/>
        <v>0</v>
      </c>
      <c r="AZ49" s="131"/>
    </row>
    <row r="50" spans="1:54" s="131" customFormat="1" ht="16.5" hidden="1" customHeight="1" thickBot="1" x14ac:dyDescent="0.3">
      <c r="A50" s="192"/>
      <c r="B50" s="193"/>
      <c r="C50" s="193"/>
      <c r="D50" s="194"/>
      <c r="E50" s="195" t="s">
        <v>400</v>
      </c>
      <c r="F50" s="75">
        <f>SUM(F40:F49)</f>
        <v>0</v>
      </c>
      <c r="G50" s="75">
        <f>SUM(G40:G49)</f>
        <v>3222859.01</v>
      </c>
      <c r="H50" s="75">
        <f>H49</f>
        <v>97874675.890000135</v>
      </c>
      <c r="I50" s="75">
        <f>SUM(I40:I49)</f>
        <v>500</v>
      </c>
      <c r="J50" s="75">
        <f>SUM(J40:J49)</f>
        <v>0</v>
      </c>
      <c r="K50" s="196">
        <f>K49</f>
        <v>35167.120000000003</v>
      </c>
      <c r="L50" s="75">
        <f t="shared" si="4"/>
        <v>97909843.010000139</v>
      </c>
      <c r="M50" s="75">
        <f t="shared" ref="M50" si="11">SUM(M40:M49)</f>
        <v>0</v>
      </c>
      <c r="N50" s="75">
        <f t="shared" ref="N50:AU50" si="12">SUM(N40:N49)</f>
        <v>578380</v>
      </c>
      <c r="O50" s="75">
        <f t="shared" si="12"/>
        <v>0</v>
      </c>
      <c r="P50" s="75">
        <f t="shared" si="12"/>
        <v>0</v>
      </c>
      <c r="Q50" s="75">
        <f t="shared" si="12"/>
        <v>0</v>
      </c>
      <c r="R50" s="75">
        <f t="shared" si="12"/>
        <v>0</v>
      </c>
      <c r="S50" s="75">
        <f t="shared" si="12"/>
        <v>0</v>
      </c>
      <c r="T50" s="75">
        <f t="shared" si="12"/>
        <v>0</v>
      </c>
      <c r="U50" s="75">
        <f t="shared" si="12"/>
        <v>0</v>
      </c>
      <c r="V50" s="75">
        <f t="shared" si="12"/>
        <v>0</v>
      </c>
      <c r="W50" s="75">
        <f t="shared" si="12"/>
        <v>120000</v>
      </c>
      <c r="X50" s="75">
        <f t="shared" si="12"/>
        <v>0</v>
      </c>
      <c r="Y50" s="75">
        <f t="shared" si="12"/>
        <v>294000</v>
      </c>
      <c r="Z50" s="75">
        <f t="shared" si="12"/>
        <v>0</v>
      </c>
      <c r="AA50" s="75">
        <f t="shared" si="12"/>
        <v>0</v>
      </c>
      <c r="AB50" s="75">
        <f t="shared" si="12"/>
        <v>0</v>
      </c>
      <c r="AC50" s="75">
        <f t="shared" si="12"/>
        <v>0</v>
      </c>
      <c r="AD50" s="75">
        <f t="shared" si="12"/>
        <v>0</v>
      </c>
      <c r="AE50" s="75">
        <f t="shared" si="12"/>
        <v>0</v>
      </c>
      <c r="AF50" s="75">
        <f t="shared" si="12"/>
        <v>0</v>
      </c>
      <c r="AG50" s="75">
        <f t="shared" si="12"/>
        <v>1742529.15</v>
      </c>
      <c r="AH50" s="75">
        <f t="shared" si="12"/>
        <v>0</v>
      </c>
      <c r="AI50" s="75">
        <f t="shared" si="12"/>
        <v>0</v>
      </c>
      <c r="AJ50" s="75">
        <f t="shared" si="12"/>
        <v>-107964.29</v>
      </c>
      <c r="AK50" s="75">
        <f t="shared" si="12"/>
        <v>-34952.69</v>
      </c>
      <c r="AL50" s="75">
        <f t="shared" si="12"/>
        <v>-90271.35</v>
      </c>
      <c r="AM50" s="75">
        <f t="shared" si="12"/>
        <v>0</v>
      </c>
      <c r="AN50" s="75">
        <f t="shared" si="12"/>
        <v>-19107.5</v>
      </c>
      <c r="AO50" s="75">
        <f t="shared" si="12"/>
        <v>-3480.99</v>
      </c>
      <c r="AP50" s="75">
        <f t="shared" si="12"/>
        <v>-97173.040000000008</v>
      </c>
      <c r="AQ50" s="94">
        <f t="shared" si="12"/>
        <v>0</v>
      </c>
      <c r="AR50" s="94">
        <f t="shared" si="12"/>
        <v>0</v>
      </c>
      <c r="AS50" s="94">
        <f t="shared" si="12"/>
        <v>0</v>
      </c>
      <c r="AT50" s="94">
        <f t="shared" si="12"/>
        <v>0</v>
      </c>
      <c r="AU50" s="94">
        <f t="shared" si="12"/>
        <v>0</v>
      </c>
      <c r="AV50" s="135"/>
      <c r="AW50" s="115">
        <f t="shared" si="10"/>
        <v>2869909.15</v>
      </c>
      <c r="AX50" s="115">
        <f t="shared" si="1"/>
        <v>2734909.15</v>
      </c>
      <c r="AY50" s="112">
        <f t="shared" si="6"/>
        <v>135000</v>
      </c>
    </row>
    <row r="51" spans="1:54" s="134" customFormat="1" ht="15.75" hidden="1" customHeight="1" x14ac:dyDescent="0.25">
      <c r="A51" s="181"/>
      <c r="B51" s="182"/>
      <c r="C51" s="182"/>
      <c r="D51" s="183"/>
      <c r="E51" s="117"/>
      <c r="F51" s="74"/>
      <c r="G51" s="74"/>
      <c r="H51" s="74"/>
      <c r="I51" s="74"/>
      <c r="J51" s="74"/>
      <c r="K51" s="184"/>
      <c r="L51" s="186">
        <f t="shared" si="4"/>
        <v>0</v>
      </c>
      <c r="M51" s="186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186"/>
      <c r="AL51" s="186"/>
      <c r="AM51" s="186"/>
      <c r="AN51" s="186"/>
      <c r="AO51" s="186"/>
      <c r="AP51" s="186"/>
      <c r="AQ51" s="96"/>
      <c r="AR51" s="97"/>
      <c r="AS51" s="96"/>
      <c r="AT51" s="97"/>
      <c r="AU51" s="96"/>
      <c r="AV51" s="133"/>
      <c r="AW51" s="115">
        <f t="shared" si="10"/>
        <v>0</v>
      </c>
      <c r="AX51" s="115">
        <f t="shared" si="1"/>
        <v>0</v>
      </c>
      <c r="AY51" s="112">
        <f t="shared" si="6"/>
        <v>0</v>
      </c>
      <c r="AZ51" s="131"/>
    </row>
    <row r="52" spans="1:54" s="134" customFormat="1" ht="31.5" hidden="1" x14ac:dyDescent="0.25">
      <c r="A52" s="187">
        <v>45352</v>
      </c>
      <c r="B52" s="280" t="s">
        <v>415</v>
      </c>
      <c r="C52" s="120" t="s">
        <v>449</v>
      </c>
      <c r="D52" s="391" t="s">
        <v>188</v>
      </c>
      <c r="E52" s="178" t="s">
        <v>453</v>
      </c>
      <c r="F52" s="73"/>
      <c r="G52" s="73">
        <v>225515</v>
      </c>
      <c r="H52" s="73">
        <f>H47+F52-G52</f>
        <v>97649160.890000135</v>
      </c>
      <c r="I52" s="74"/>
      <c r="J52" s="74"/>
      <c r="K52" s="73">
        <f>K47+I52-J52</f>
        <v>35167.120000000003</v>
      </c>
      <c r="L52" s="185">
        <f>H52+K52</f>
        <v>97684328.010000139</v>
      </c>
      <c r="M52" s="186"/>
      <c r="N52" s="74"/>
      <c r="O52" s="74"/>
      <c r="P52" s="74"/>
      <c r="Q52" s="74">
        <v>235500</v>
      </c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>
        <v>7065</v>
      </c>
      <c r="AM52" s="74">
        <v>0</v>
      </c>
      <c r="AN52" s="74">
        <v>1790</v>
      </c>
      <c r="AO52" s="74"/>
      <c r="AP52" s="74">
        <v>1130</v>
      </c>
      <c r="AQ52" s="95"/>
      <c r="AR52" s="100"/>
      <c r="AS52" s="95"/>
      <c r="AT52" s="100"/>
      <c r="AU52" s="95"/>
      <c r="AV52" s="133"/>
      <c r="AW52" s="115">
        <f>G52+J52+SUM(AH52:AU52)</f>
        <v>235500</v>
      </c>
      <c r="AX52" s="115">
        <f>SUM(N52:AG52)</f>
        <v>235500</v>
      </c>
      <c r="AY52" s="112">
        <f>AW52-AX52</f>
        <v>0</v>
      </c>
      <c r="AZ52" s="131"/>
    </row>
    <row r="53" spans="1:54" s="134" customFormat="1" ht="31.5" hidden="1" x14ac:dyDescent="0.25">
      <c r="A53" s="187">
        <v>45357</v>
      </c>
      <c r="B53" s="280" t="s">
        <v>416</v>
      </c>
      <c r="C53" s="120" t="s">
        <v>450</v>
      </c>
      <c r="D53" s="391" t="s">
        <v>83</v>
      </c>
      <c r="E53" s="191" t="s">
        <v>454</v>
      </c>
      <c r="F53" s="73"/>
      <c r="G53" s="73">
        <v>30875</v>
      </c>
      <c r="H53" s="73">
        <f>H52+F53-G53</f>
        <v>97618285.890000135</v>
      </c>
      <c r="I53" s="74"/>
      <c r="J53" s="74"/>
      <c r="K53" s="73">
        <f>K52+I53-J53</f>
        <v>35167.120000000003</v>
      </c>
      <c r="L53" s="185">
        <f>H53+K53</f>
        <v>97653453.010000139</v>
      </c>
      <c r="M53" s="186"/>
      <c r="N53" s="74"/>
      <c r="O53" s="74"/>
      <c r="P53" s="74"/>
      <c r="Q53" s="74">
        <v>32500</v>
      </c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>
        <v>975</v>
      </c>
      <c r="AM53" s="74"/>
      <c r="AN53" s="74"/>
      <c r="AO53" s="74"/>
      <c r="AP53" s="74">
        <v>650</v>
      </c>
      <c r="AQ53" s="95"/>
      <c r="AR53" s="100"/>
      <c r="AS53" s="95"/>
      <c r="AT53" s="100"/>
      <c r="AU53" s="95"/>
      <c r="AV53" s="133"/>
      <c r="AW53" s="115">
        <f>G53+J53+SUM(AH53:AU53)</f>
        <v>32500</v>
      </c>
      <c r="AX53" s="115">
        <f>SUM(N53:AG53)</f>
        <v>32500</v>
      </c>
      <c r="AY53" s="112">
        <f>AW53-AX53</f>
        <v>0</v>
      </c>
      <c r="AZ53" s="131"/>
    </row>
    <row r="54" spans="1:54" s="134" customFormat="1" ht="31.5" hidden="1" x14ac:dyDescent="0.25">
      <c r="A54" s="187">
        <v>45358</v>
      </c>
      <c r="B54" s="187"/>
      <c r="C54" s="187" t="s">
        <v>405</v>
      </c>
      <c r="D54" s="391"/>
      <c r="E54" s="178" t="s">
        <v>406</v>
      </c>
      <c r="F54" s="73">
        <v>238096.32</v>
      </c>
      <c r="G54" s="73"/>
      <c r="H54" s="73">
        <f t="shared" ref="H54:H63" si="13">H53+F54-G54</f>
        <v>97856382.210000128</v>
      </c>
      <c r="I54" s="74"/>
      <c r="J54" s="74"/>
      <c r="K54" s="73">
        <f t="shared" ref="K54:K63" si="14">K53+I54-J54</f>
        <v>35167.120000000003</v>
      </c>
      <c r="L54" s="185">
        <f>H54+K54</f>
        <v>97891549.330000132</v>
      </c>
      <c r="M54" s="186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95"/>
      <c r="AR54" s="100"/>
      <c r="AS54" s="95"/>
      <c r="AT54" s="100"/>
      <c r="AU54" s="95"/>
      <c r="AV54" s="133"/>
      <c r="AW54" s="115">
        <f t="shared" si="10"/>
        <v>0</v>
      </c>
      <c r="AX54" s="115">
        <f t="shared" si="1"/>
        <v>0</v>
      </c>
      <c r="AY54" s="112">
        <f t="shared" si="6"/>
        <v>0</v>
      </c>
      <c r="AZ54" s="131"/>
    </row>
    <row r="55" spans="1:54" s="132" customFormat="1" ht="31.5" hidden="1" x14ac:dyDescent="0.25">
      <c r="A55" s="181">
        <v>45358</v>
      </c>
      <c r="B55" s="182"/>
      <c r="C55" s="182" t="s">
        <v>407</v>
      </c>
      <c r="D55" s="475"/>
      <c r="E55" s="180" t="s">
        <v>408</v>
      </c>
      <c r="F55" s="74">
        <v>279984.90000000002</v>
      </c>
      <c r="G55" s="76"/>
      <c r="H55" s="73">
        <f t="shared" si="13"/>
        <v>98136367.110000134</v>
      </c>
      <c r="I55" s="74"/>
      <c r="J55" s="76"/>
      <c r="K55" s="73">
        <f t="shared" si="14"/>
        <v>35167.120000000003</v>
      </c>
      <c r="L55" s="76">
        <f>L50</f>
        <v>97909843.010000139</v>
      </c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101"/>
      <c r="AR55" s="101"/>
      <c r="AS55" s="101"/>
      <c r="AT55" s="101"/>
      <c r="AU55" s="101"/>
      <c r="AV55" s="130"/>
      <c r="AW55" s="115">
        <f t="shared" si="10"/>
        <v>0</v>
      </c>
      <c r="AX55" s="115">
        <f t="shared" si="1"/>
        <v>0</v>
      </c>
      <c r="AY55" s="112">
        <f t="shared" si="6"/>
        <v>0</v>
      </c>
      <c r="AZ55" s="131"/>
    </row>
    <row r="56" spans="1:54" s="134" customFormat="1" ht="31.5" hidden="1" x14ac:dyDescent="0.25">
      <c r="A56" s="181">
        <v>45358</v>
      </c>
      <c r="B56" s="182"/>
      <c r="C56" s="182" t="s">
        <v>409</v>
      </c>
      <c r="D56" s="475"/>
      <c r="E56" s="180" t="s">
        <v>410</v>
      </c>
      <c r="F56" s="74">
        <v>172300.61</v>
      </c>
      <c r="G56" s="74"/>
      <c r="H56" s="73">
        <f t="shared" si="13"/>
        <v>98308667.720000133</v>
      </c>
      <c r="I56" s="74"/>
      <c r="J56" s="74"/>
      <c r="K56" s="73">
        <f t="shared" si="14"/>
        <v>35167.120000000003</v>
      </c>
      <c r="L56" s="185">
        <f>H56+K56</f>
        <v>98343834.840000138</v>
      </c>
      <c r="M56" s="186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95"/>
      <c r="AR56" s="100"/>
      <c r="AS56" s="95"/>
      <c r="AT56" s="100"/>
      <c r="AU56" s="95"/>
      <c r="AV56" s="133"/>
      <c r="AW56" s="115">
        <f t="shared" si="10"/>
        <v>0</v>
      </c>
      <c r="AX56" s="115">
        <f t="shared" si="1"/>
        <v>0</v>
      </c>
      <c r="AY56" s="112">
        <f t="shared" si="6"/>
        <v>0</v>
      </c>
      <c r="AZ56" s="131"/>
    </row>
    <row r="57" spans="1:54" s="134" customFormat="1" ht="31.5" hidden="1" x14ac:dyDescent="0.25">
      <c r="A57" s="187">
        <v>45359</v>
      </c>
      <c r="B57" s="280" t="s">
        <v>417</v>
      </c>
      <c r="C57" s="120" t="s">
        <v>451</v>
      </c>
      <c r="D57" s="391" t="s">
        <v>63</v>
      </c>
      <c r="E57" s="191" t="s">
        <v>455</v>
      </c>
      <c r="F57" s="73"/>
      <c r="G57" s="73">
        <v>135000</v>
      </c>
      <c r="H57" s="73">
        <f t="shared" si="13"/>
        <v>98173667.720000133</v>
      </c>
      <c r="I57" s="74"/>
      <c r="J57" s="74"/>
      <c r="K57" s="73">
        <f t="shared" si="14"/>
        <v>35167.120000000003</v>
      </c>
      <c r="L57" s="185">
        <f>H57+K57</f>
        <v>98208834.840000138</v>
      </c>
      <c r="M57" s="186"/>
      <c r="N57" s="74"/>
      <c r="O57" s="74"/>
      <c r="P57" s="74"/>
      <c r="Q57" s="74"/>
      <c r="R57" s="74"/>
      <c r="S57" s="74"/>
      <c r="T57" s="74"/>
      <c r="U57" s="74"/>
      <c r="V57" s="74"/>
      <c r="W57" s="74">
        <v>135000</v>
      </c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95"/>
      <c r="AR57" s="100"/>
      <c r="AS57" s="95"/>
      <c r="AT57" s="100"/>
      <c r="AU57" s="95"/>
      <c r="AV57" s="133"/>
      <c r="AW57" s="115">
        <f>G57+J57+SUM(AH57:AU57)</f>
        <v>135000</v>
      </c>
      <c r="AX57" s="115">
        <f>SUM(N57:AG57)</f>
        <v>135000</v>
      </c>
      <c r="AY57" s="112">
        <f>AW57-AX57</f>
        <v>0</v>
      </c>
      <c r="AZ57" s="136">
        <f>AY57-J57</f>
        <v>0</v>
      </c>
      <c r="BA57" s="137">
        <f t="shared" ref="BA57" si="15">AY57-AZ57</f>
        <v>0</v>
      </c>
      <c r="BB57" s="138"/>
    </row>
    <row r="58" spans="1:54" s="134" customFormat="1" ht="31.5" hidden="1" x14ac:dyDescent="0.25">
      <c r="A58" s="187">
        <v>45359</v>
      </c>
      <c r="B58" s="280" t="s">
        <v>418</v>
      </c>
      <c r="C58" s="120" t="s">
        <v>452</v>
      </c>
      <c r="D58" s="391" t="s">
        <v>370</v>
      </c>
      <c r="E58" s="178" t="s">
        <v>456</v>
      </c>
      <c r="F58" s="73"/>
      <c r="G58" s="73">
        <v>137812.5</v>
      </c>
      <c r="H58" s="73">
        <f t="shared" si="13"/>
        <v>98035855.220000133</v>
      </c>
      <c r="I58" s="74"/>
      <c r="J58" s="74"/>
      <c r="K58" s="73">
        <f t="shared" si="14"/>
        <v>35167.120000000003</v>
      </c>
      <c r="L58" s="185">
        <f>H58+K58</f>
        <v>98071022.340000138</v>
      </c>
      <c r="M58" s="186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>
        <v>147000</v>
      </c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>
        <v>6562.5</v>
      </c>
      <c r="AL58" s="74"/>
      <c r="AM58" s="74"/>
      <c r="AN58" s="74"/>
      <c r="AO58" s="74">
        <v>2625</v>
      </c>
      <c r="AP58" s="74"/>
      <c r="AQ58" s="95"/>
      <c r="AR58" s="100"/>
      <c r="AS58" s="95"/>
      <c r="AT58" s="100"/>
      <c r="AU58" s="95"/>
      <c r="AV58" s="133"/>
      <c r="AW58" s="115">
        <f>G58+J58+SUM(AH58:AU58)</f>
        <v>147000</v>
      </c>
      <c r="AX58" s="115">
        <f>SUM(N58:AG58)</f>
        <v>147000</v>
      </c>
      <c r="AY58" s="112">
        <f>AW58-AX58</f>
        <v>0</v>
      </c>
      <c r="AZ58" s="131"/>
    </row>
    <row r="59" spans="1:54" s="134" customFormat="1" ht="31.5" hidden="1" x14ac:dyDescent="0.25">
      <c r="A59" s="187">
        <v>45359</v>
      </c>
      <c r="B59" s="281" t="s">
        <v>419</v>
      </c>
      <c r="C59" s="189" t="s">
        <v>421</v>
      </c>
      <c r="D59" s="391" t="s">
        <v>51</v>
      </c>
      <c r="E59" s="191" t="s">
        <v>457</v>
      </c>
      <c r="F59" s="73"/>
      <c r="G59" s="73">
        <v>43619</v>
      </c>
      <c r="H59" s="73">
        <f t="shared" si="13"/>
        <v>97992236.220000133</v>
      </c>
      <c r="I59" s="74"/>
      <c r="J59" s="74"/>
      <c r="K59" s="73">
        <f t="shared" si="14"/>
        <v>35167.120000000003</v>
      </c>
      <c r="L59" s="185">
        <f>H59+K59</f>
        <v>98027403.340000138</v>
      </c>
      <c r="M59" s="186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>
        <v>0</v>
      </c>
      <c r="AK59" s="74">
        <v>0</v>
      </c>
      <c r="AL59" s="74">
        <v>-26171.4</v>
      </c>
      <c r="AM59" s="74">
        <v>0</v>
      </c>
      <c r="AN59" s="74">
        <v>0</v>
      </c>
      <c r="AO59" s="74">
        <v>0</v>
      </c>
      <c r="AP59" s="74">
        <v>-17447.599999999999</v>
      </c>
      <c r="AQ59" s="95"/>
      <c r="AR59" s="100"/>
      <c r="AS59" s="95"/>
      <c r="AT59" s="100"/>
      <c r="AU59" s="95"/>
      <c r="AV59" s="133"/>
      <c r="AW59" s="115">
        <f>G59+J59+SUM(AH59:AU59)</f>
        <v>0</v>
      </c>
      <c r="AX59" s="115">
        <f>SUM(N59:AG59)</f>
        <v>0</v>
      </c>
      <c r="AY59" s="112">
        <f>AW59-AX59</f>
        <v>0</v>
      </c>
      <c r="AZ59" s="131"/>
    </row>
    <row r="60" spans="1:54" s="134" customFormat="1" ht="31.5" hidden="1" x14ac:dyDescent="0.25">
      <c r="A60" s="187">
        <v>45359</v>
      </c>
      <c r="B60" s="281" t="s">
        <v>420</v>
      </c>
      <c r="C60" s="189" t="s">
        <v>422</v>
      </c>
      <c r="D60" s="391" t="s">
        <v>458</v>
      </c>
      <c r="E60" s="191" t="s">
        <v>459</v>
      </c>
      <c r="F60" s="73"/>
      <c r="G60" s="73">
        <v>2550</v>
      </c>
      <c r="H60" s="73">
        <f t="shared" si="13"/>
        <v>97989686.220000133</v>
      </c>
      <c r="I60" s="74"/>
      <c r="J60" s="74"/>
      <c r="K60" s="73">
        <f t="shared" si="14"/>
        <v>35167.120000000003</v>
      </c>
      <c r="L60" s="185">
        <f>H60+K60</f>
        <v>98024853.340000138</v>
      </c>
      <c r="M60" s="186"/>
      <c r="N60" s="74"/>
      <c r="O60" s="74"/>
      <c r="P60" s="74">
        <v>2550</v>
      </c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95"/>
      <c r="AR60" s="100"/>
      <c r="AS60" s="95"/>
      <c r="AT60" s="100"/>
      <c r="AU60" s="95"/>
      <c r="AV60" s="133"/>
      <c r="AW60" s="115">
        <f>G60+J60+SUM(AH60:AU60)</f>
        <v>2550</v>
      </c>
      <c r="AX60" s="115">
        <f>SUM(N60:AG60)</f>
        <v>2550</v>
      </c>
      <c r="AY60" s="112">
        <f>AW60-AX60</f>
        <v>0</v>
      </c>
      <c r="AZ60" s="136">
        <f>AY60-J60</f>
        <v>0</v>
      </c>
      <c r="BA60" s="137">
        <f t="shared" ref="BA60" si="16">AY60-AZ60</f>
        <v>0</v>
      </c>
      <c r="BB60" s="138"/>
    </row>
    <row r="61" spans="1:54" s="134" customFormat="1" ht="31.5" hidden="1" x14ac:dyDescent="0.25">
      <c r="A61" s="187">
        <v>45378</v>
      </c>
      <c r="B61" s="187"/>
      <c r="C61" s="187" t="s">
        <v>411</v>
      </c>
      <c r="D61" s="191"/>
      <c r="E61" s="178" t="s">
        <v>412</v>
      </c>
      <c r="F61" s="73">
        <v>20298.699999999997</v>
      </c>
      <c r="G61" s="73"/>
      <c r="H61" s="73">
        <f t="shared" si="13"/>
        <v>98009984.920000136</v>
      </c>
      <c r="I61" s="74"/>
      <c r="J61" s="74"/>
      <c r="K61" s="73">
        <f t="shared" si="14"/>
        <v>35167.120000000003</v>
      </c>
      <c r="L61" s="185">
        <f t="shared" ref="L61:L63" si="17">H61+K61</f>
        <v>98045152.040000141</v>
      </c>
      <c r="M61" s="186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95"/>
      <c r="AR61" s="100"/>
      <c r="AS61" s="95"/>
      <c r="AT61" s="100"/>
      <c r="AU61" s="95"/>
      <c r="AV61" s="133"/>
      <c r="AW61" s="115">
        <f t="shared" si="10"/>
        <v>0</v>
      </c>
      <c r="AX61" s="115">
        <f t="shared" si="1"/>
        <v>0</v>
      </c>
      <c r="AY61" s="112">
        <f t="shared" si="6"/>
        <v>0</v>
      </c>
      <c r="AZ61" s="131"/>
    </row>
    <row r="62" spans="1:54" s="134" customFormat="1" ht="31.5" hidden="1" x14ac:dyDescent="0.25">
      <c r="A62" s="187">
        <v>45378</v>
      </c>
      <c r="B62" s="187"/>
      <c r="C62" s="187" t="s">
        <v>413</v>
      </c>
      <c r="D62" s="191"/>
      <c r="E62" s="178" t="s">
        <v>414</v>
      </c>
      <c r="F62" s="73"/>
      <c r="G62" s="73"/>
      <c r="H62" s="73">
        <f t="shared" si="13"/>
        <v>98009984.920000136</v>
      </c>
      <c r="I62" s="73">
        <v>7.3800000000000008</v>
      </c>
      <c r="J62" s="74"/>
      <c r="K62" s="73">
        <f t="shared" si="14"/>
        <v>35174.5</v>
      </c>
      <c r="L62" s="185">
        <f t="shared" si="17"/>
        <v>98045159.420000136</v>
      </c>
      <c r="M62" s="186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95"/>
      <c r="AR62" s="100"/>
      <c r="AS62" s="95"/>
      <c r="AT62" s="100"/>
      <c r="AU62" s="95"/>
      <c r="AV62" s="133"/>
      <c r="AW62" s="115">
        <f t="shared" si="10"/>
        <v>0</v>
      </c>
      <c r="AX62" s="115">
        <f t="shared" si="1"/>
        <v>0</v>
      </c>
      <c r="AY62" s="112">
        <f t="shared" si="6"/>
        <v>0</v>
      </c>
      <c r="AZ62" s="131"/>
    </row>
    <row r="63" spans="1:54" s="134" customFormat="1" ht="15.75" hidden="1" customHeight="1" x14ac:dyDescent="0.25">
      <c r="A63" s="187"/>
      <c r="B63" s="189"/>
      <c r="C63" s="189"/>
      <c r="D63" s="191"/>
      <c r="E63" s="191"/>
      <c r="F63" s="73"/>
      <c r="G63" s="73"/>
      <c r="H63" s="73">
        <f t="shared" si="13"/>
        <v>98009984.920000136</v>
      </c>
      <c r="I63" s="74"/>
      <c r="J63" s="74"/>
      <c r="K63" s="73">
        <f t="shared" si="14"/>
        <v>35174.5</v>
      </c>
      <c r="L63" s="185">
        <f t="shared" si="17"/>
        <v>98045159.420000136</v>
      </c>
      <c r="M63" s="185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98"/>
      <c r="AR63" s="102"/>
      <c r="AS63" s="98"/>
      <c r="AT63" s="102"/>
      <c r="AU63" s="98"/>
      <c r="AV63" s="133"/>
      <c r="AW63" s="115">
        <f t="shared" si="10"/>
        <v>0</v>
      </c>
      <c r="AX63" s="115">
        <f t="shared" si="1"/>
        <v>0</v>
      </c>
      <c r="AY63" s="112">
        <f t="shared" si="6"/>
        <v>0</v>
      </c>
      <c r="AZ63" s="131"/>
    </row>
    <row r="64" spans="1:54" s="131" customFormat="1" ht="16.5" hidden="1" customHeight="1" thickBot="1" x14ac:dyDescent="0.3">
      <c r="A64" s="192"/>
      <c r="B64" s="193"/>
      <c r="C64" s="193"/>
      <c r="D64" s="194"/>
      <c r="E64" s="195" t="s">
        <v>403</v>
      </c>
      <c r="F64" s="75">
        <f>SUM(F51:F63)</f>
        <v>710680.53</v>
      </c>
      <c r="G64" s="75">
        <f>SUM(G51:G63)</f>
        <v>575371.5</v>
      </c>
      <c r="H64" s="75">
        <f>H63</f>
        <v>98009984.920000136</v>
      </c>
      <c r="I64" s="75">
        <f>SUM(I51:I63)</f>
        <v>7.3800000000000008</v>
      </c>
      <c r="J64" s="75">
        <f>SUM(J51:J63)</f>
        <v>0</v>
      </c>
      <c r="K64" s="196">
        <f>K63</f>
        <v>35174.5</v>
      </c>
      <c r="L64" s="75">
        <f t="shared" si="4"/>
        <v>98045159.420000136</v>
      </c>
      <c r="M64" s="75">
        <f t="shared" ref="M64" si="18">SUM(M51:M63)</f>
        <v>0</v>
      </c>
      <c r="N64" s="75">
        <f t="shared" ref="N64:AU64" si="19">SUM(N51:N63)</f>
        <v>0</v>
      </c>
      <c r="O64" s="75">
        <f t="shared" si="19"/>
        <v>0</v>
      </c>
      <c r="P64" s="75">
        <f t="shared" si="19"/>
        <v>2550</v>
      </c>
      <c r="Q64" s="75">
        <f t="shared" si="19"/>
        <v>268000</v>
      </c>
      <c r="R64" s="75">
        <f t="shared" si="19"/>
        <v>0</v>
      </c>
      <c r="S64" s="75">
        <f t="shared" si="19"/>
        <v>0</v>
      </c>
      <c r="T64" s="75">
        <f t="shared" si="19"/>
        <v>0</v>
      </c>
      <c r="U64" s="75">
        <f t="shared" si="19"/>
        <v>0</v>
      </c>
      <c r="V64" s="75">
        <f t="shared" si="19"/>
        <v>0</v>
      </c>
      <c r="W64" s="75">
        <f t="shared" si="19"/>
        <v>135000</v>
      </c>
      <c r="X64" s="75">
        <f t="shared" si="19"/>
        <v>0</v>
      </c>
      <c r="Y64" s="75">
        <f t="shared" si="19"/>
        <v>147000</v>
      </c>
      <c r="Z64" s="75">
        <f t="shared" si="19"/>
        <v>0</v>
      </c>
      <c r="AA64" s="75">
        <f t="shared" si="19"/>
        <v>0</v>
      </c>
      <c r="AB64" s="75">
        <f t="shared" si="19"/>
        <v>0</v>
      </c>
      <c r="AC64" s="75">
        <f t="shared" si="19"/>
        <v>0</v>
      </c>
      <c r="AD64" s="75">
        <f t="shared" si="19"/>
        <v>0</v>
      </c>
      <c r="AE64" s="75">
        <f t="shared" si="19"/>
        <v>0</v>
      </c>
      <c r="AF64" s="75">
        <f t="shared" si="19"/>
        <v>0</v>
      </c>
      <c r="AG64" s="75">
        <f t="shared" si="19"/>
        <v>0</v>
      </c>
      <c r="AH64" s="75">
        <f t="shared" si="19"/>
        <v>0</v>
      </c>
      <c r="AI64" s="75">
        <f t="shared" si="19"/>
        <v>0</v>
      </c>
      <c r="AJ64" s="75">
        <f t="shared" si="19"/>
        <v>0</v>
      </c>
      <c r="AK64" s="75">
        <f t="shared" si="19"/>
        <v>6562.5</v>
      </c>
      <c r="AL64" s="75">
        <f t="shared" si="19"/>
        <v>-18131.400000000001</v>
      </c>
      <c r="AM64" s="75">
        <f t="shared" si="19"/>
        <v>0</v>
      </c>
      <c r="AN64" s="75">
        <f t="shared" si="19"/>
        <v>1790</v>
      </c>
      <c r="AO64" s="75">
        <f t="shared" si="19"/>
        <v>2625</v>
      </c>
      <c r="AP64" s="75">
        <f t="shared" si="19"/>
        <v>-15667.599999999999</v>
      </c>
      <c r="AQ64" s="94">
        <f t="shared" si="19"/>
        <v>0</v>
      </c>
      <c r="AR64" s="94">
        <f t="shared" si="19"/>
        <v>0</v>
      </c>
      <c r="AS64" s="94">
        <f t="shared" si="19"/>
        <v>0</v>
      </c>
      <c r="AT64" s="94">
        <f t="shared" si="19"/>
        <v>0</v>
      </c>
      <c r="AU64" s="94">
        <f t="shared" si="19"/>
        <v>0</v>
      </c>
      <c r="AV64" s="135"/>
      <c r="AW64" s="115">
        <f t="shared" si="10"/>
        <v>552550</v>
      </c>
      <c r="AX64" s="115">
        <f t="shared" si="1"/>
        <v>552550</v>
      </c>
      <c r="AY64" s="112">
        <f t="shared" si="6"/>
        <v>0</v>
      </c>
    </row>
    <row r="65" spans="1:54" s="134" customFormat="1" ht="15.75" hidden="1" customHeight="1" x14ac:dyDescent="0.25">
      <c r="A65" s="187"/>
      <c r="B65" s="189"/>
      <c r="C65" s="189"/>
      <c r="D65" s="197"/>
      <c r="E65" s="178"/>
      <c r="F65" s="73"/>
      <c r="G65" s="73"/>
      <c r="H65" s="73"/>
      <c r="I65" s="73"/>
      <c r="J65" s="73"/>
      <c r="K65" s="76"/>
      <c r="L65" s="185"/>
      <c r="M65" s="185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185"/>
      <c r="AL65" s="185"/>
      <c r="AM65" s="185"/>
      <c r="AN65" s="185"/>
      <c r="AO65" s="185"/>
      <c r="AP65" s="185"/>
      <c r="AQ65" s="99"/>
      <c r="AR65" s="103"/>
      <c r="AS65" s="99"/>
      <c r="AT65" s="103"/>
      <c r="AU65" s="99"/>
      <c r="AV65" s="133"/>
      <c r="AW65" s="115">
        <f t="shared" si="10"/>
        <v>0</v>
      </c>
      <c r="AX65" s="115">
        <f t="shared" si="1"/>
        <v>0</v>
      </c>
      <c r="AY65" s="112">
        <f t="shared" si="6"/>
        <v>0</v>
      </c>
      <c r="AZ65" s="131"/>
      <c r="BB65" s="138"/>
    </row>
    <row r="66" spans="1:54" s="131" customFormat="1" ht="32.25" hidden="1" thickBot="1" x14ac:dyDescent="0.3">
      <c r="A66" s="198"/>
      <c r="B66" s="199"/>
      <c r="C66" s="199"/>
      <c r="D66" s="200"/>
      <c r="E66" s="201" t="s">
        <v>404</v>
      </c>
      <c r="F66" s="77">
        <f>+F39+F50+F64</f>
        <v>2904639.9800000004</v>
      </c>
      <c r="G66" s="77">
        <f>+G39+G50+G64</f>
        <v>11052124.979999997</v>
      </c>
      <c r="H66" s="77">
        <f>H64</f>
        <v>98009984.920000136</v>
      </c>
      <c r="I66" s="77">
        <f>+I39+I50+I64</f>
        <v>516.39</v>
      </c>
      <c r="J66" s="77">
        <f>+J39+J50+J64</f>
        <v>0</v>
      </c>
      <c r="K66" s="202">
        <f>K64</f>
        <v>35174.5</v>
      </c>
      <c r="L66" s="77">
        <f t="shared" si="4"/>
        <v>98045159.420000136</v>
      </c>
      <c r="M66" s="77">
        <f t="shared" ref="M66" si="20">+M39+M50+M64</f>
        <v>135000</v>
      </c>
      <c r="N66" s="77">
        <f t="shared" ref="N66:AU66" si="21">+N39+N50+N64</f>
        <v>2207380</v>
      </c>
      <c r="O66" s="77">
        <f t="shared" si="21"/>
        <v>0</v>
      </c>
      <c r="P66" s="77">
        <f t="shared" si="21"/>
        <v>2550</v>
      </c>
      <c r="Q66" s="77">
        <f t="shared" si="21"/>
        <v>2890350</v>
      </c>
      <c r="R66" s="77">
        <f t="shared" si="21"/>
        <v>194944.01</v>
      </c>
      <c r="S66" s="77">
        <f t="shared" si="21"/>
        <v>0</v>
      </c>
      <c r="T66" s="77">
        <f t="shared" si="21"/>
        <v>0</v>
      </c>
      <c r="U66" s="77">
        <f t="shared" si="21"/>
        <v>154600</v>
      </c>
      <c r="V66" s="77">
        <f t="shared" si="21"/>
        <v>0</v>
      </c>
      <c r="W66" s="77">
        <f t="shared" si="21"/>
        <v>1405000</v>
      </c>
      <c r="X66" s="77">
        <f t="shared" si="21"/>
        <v>0</v>
      </c>
      <c r="Y66" s="77">
        <f t="shared" si="21"/>
        <v>2061075</v>
      </c>
      <c r="Z66" s="77">
        <f t="shared" si="21"/>
        <v>0</v>
      </c>
      <c r="AA66" s="77">
        <f t="shared" si="21"/>
        <v>0</v>
      </c>
      <c r="AB66" s="77">
        <f t="shared" si="21"/>
        <v>0</v>
      </c>
      <c r="AC66" s="77">
        <f t="shared" si="21"/>
        <v>0</v>
      </c>
      <c r="AD66" s="77">
        <f t="shared" si="21"/>
        <v>223000</v>
      </c>
      <c r="AE66" s="77">
        <f t="shared" si="21"/>
        <v>0</v>
      </c>
      <c r="AF66" s="77">
        <f t="shared" si="21"/>
        <v>0</v>
      </c>
      <c r="AG66" s="77">
        <f t="shared" si="21"/>
        <v>1742529.15</v>
      </c>
      <c r="AH66" s="77">
        <f t="shared" si="21"/>
        <v>2230</v>
      </c>
      <c r="AI66" s="77">
        <f t="shared" si="21"/>
        <v>0</v>
      </c>
      <c r="AJ66" s="77">
        <f t="shared" si="21"/>
        <v>-2.8571428993018344E-3</v>
      </c>
      <c r="AK66" s="77">
        <f t="shared" si="21"/>
        <v>6562.5</v>
      </c>
      <c r="AL66" s="77">
        <f t="shared" si="21"/>
        <v>8039.9999999999927</v>
      </c>
      <c r="AM66" s="77">
        <f t="shared" si="21"/>
        <v>0</v>
      </c>
      <c r="AN66" s="77">
        <f t="shared" si="21"/>
        <v>1790.0014285714242</v>
      </c>
      <c r="AO66" s="77">
        <f t="shared" si="21"/>
        <v>2625</v>
      </c>
      <c r="AP66" s="77">
        <f t="shared" si="21"/>
        <v>1779.9999999999927</v>
      </c>
      <c r="AQ66" s="104">
        <f t="shared" si="21"/>
        <v>0</v>
      </c>
      <c r="AR66" s="104">
        <f t="shared" si="21"/>
        <v>0</v>
      </c>
      <c r="AS66" s="104">
        <f t="shared" si="21"/>
        <v>0</v>
      </c>
      <c r="AT66" s="104">
        <f t="shared" si="21"/>
        <v>0</v>
      </c>
      <c r="AU66" s="104">
        <f t="shared" si="21"/>
        <v>0</v>
      </c>
      <c r="AV66" s="135"/>
      <c r="AW66" s="115">
        <f t="shared" si="10"/>
        <v>11075152.478571426</v>
      </c>
      <c r="AX66" s="115">
        <f t="shared" si="1"/>
        <v>10881428.16</v>
      </c>
      <c r="AY66" s="112">
        <f t="shared" si="6"/>
        <v>193724.31857142597</v>
      </c>
    </row>
    <row r="67" spans="1:54" s="128" customFormat="1" ht="15.75" x14ac:dyDescent="0.25">
      <c r="A67" s="282"/>
      <c r="B67" s="283"/>
      <c r="C67" s="283"/>
      <c r="D67" s="284"/>
      <c r="E67" s="285"/>
      <c r="F67" s="286"/>
      <c r="G67" s="286"/>
      <c r="H67" s="287"/>
      <c r="I67" s="286"/>
      <c r="J67" s="286"/>
      <c r="K67" s="287"/>
      <c r="L67" s="286">
        <f t="shared" ref="L67:L107" si="22">H67+K67</f>
        <v>0</v>
      </c>
      <c r="M67" s="286"/>
      <c r="N67" s="286"/>
      <c r="O67" s="286"/>
      <c r="P67" s="286"/>
      <c r="Q67" s="286"/>
      <c r="R67" s="286"/>
      <c r="S67" s="286"/>
      <c r="T67" s="286"/>
      <c r="U67" s="286"/>
      <c r="V67" s="286"/>
      <c r="W67" s="286"/>
      <c r="X67" s="286"/>
      <c r="Y67" s="286"/>
      <c r="Z67" s="286"/>
      <c r="AA67" s="286"/>
      <c r="AB67" s="286"/>
      <c r="AC67" s="286"/>
      <c r="AD67" s="286"/>
      <c r="AE67" s="286"/>
      <c r="AF67" s="286"/>
      <c r="AG67" s="286"/>
      <c r="AH67" s="286"/>
      <c r="AI67" s="286"/>
      <c r="AJ67" s="286"/>
      <c r="AK67" s="286"/>
      <c r="AL67" s="286"/>
      <c r="AM67" s="286"/>
      <c r="AN67" s="286"/>
      <c r="AO67" s="286"/>
      <c r="AP67" s="286"/>
      <c r="AQ67" s="286"/>
      <c r="AR67" s="288"/>
      <c r="AS67" s="286"/>
      <c r="AT67" s="288"/>
      <c r="AU67" s="286"/>
      <c r="AV67" s="126"/>
      <c r="AW67" s="115">
        <f t="shared" ref="AW67:AW68" si="23">G67+J67+SUM(AH67:AU67)</f>
        <v>0</v>
      </c>
      <c r="AX67" s="115">
        <f t="shared" ref="AX67:AX68" si="24">SUM(N67:AG67)</f>
        <v>0</v>
      </c>
      <c r="AY67" s="112">
        <f t="shared" ref="AY67:AY68" si="25">AW67-AX67</f>
        <v>0</v>
      </c>
      <c r="AZ67" s="115">
        <f t="shared" ref="AZ67:AZ107" si="26">AY67-J67</f>
        <v>0</v>
      </c>
      <c r="BA67" s="175">
        <f t="shared" ref="BA67:BA107" si="27">AY67-AZ67</f>
        <v>0</v>
      </c>
      <c r="BB67" s="118"/>
    </row>
    <row r="68" spans="1:54" s="295" customFormat="1" ht="15.75" x14ac:dyDescent="0.25">
      <c r="A68" s="289">
        <v>45383</v>
      </c>
      <c r="B68" s="290"/>
      <c r="C68" s="290"/>
      <c r="D68" s="291"/>
      <c r="E68" s="292" t="s">
        <v>9</v>
      </c>
      <c r="F68" s="293">
        <f>F66</f>
        <v>2904639.9800000004</v>
      </c>
      <c r="G68" s="293">
        <f t="shared" ref="G68:AU68" si="28">G66</f>
        <v>11052124.979999997</v>
      </c>
      <c r="H68" s="293">
        <f t="shared" si="28"/>
        <v>98009984.920000136</v>
      </c>
      <c r="I68" s="293">
        <f t="shared" si="28"/>
        <v>516.39</v>
      </c>
      <c r="J68" s="293">
        <f t="shared" si="28"/>
        <v>0</v>
      </c>
      <c r="K68" s="293">
        <f t="shared" si="28"/>
        <v>35174.5</v>
      </c>
      <c r="L68" s="293">
        <f t="shared" si="28"/>
        <v>98045159.420000136</v>
      </c>
      <c r="M68" s="293">
        <f t="shared" si="28"/>
        <v>135000</v>
      </c>
      <c r="N68" s="676">
        <f t="shared" si="28"/>
        <v>2207380</v>
      </c>
      <c r="O68" s="293">
        <f t="shared" si="28"/>
        <v>0</v>
      </c>
      <c r="P68" s="293">
        <f t="shared" si="28"/>
        <v>2550</v>
      </c>
      <c r="Q68" s="676">
        <f t="shared" si="28"/>
        <v>2890350</v>
      </c>
      <c r="R68" s="293">
        <f t="shared" si="28"/>
        <v>194944.01</v>
      </c>
      <c r="S68" s="293">
        <f t="shared" si="28"/>
        <v>0</v>
      </c>
      <c r="T68" s="293">
        <f t="shared" si="28"/>
        <v>0</v>
      </c>
      <c r="U68" s="293">
        <f t="shared" si="28"/>
        <v>154600</v>
      </c>
      <c r="V68" s="293">
        <f t="shared" si="28"/>
        <v>0</v>
      </c>
      <c r="W68" s="293">
        <f t="shared" si="28"/>
        <v>1405000</v>
      </c>
      <c r="X68" s="293">
        <f t="shared" si="28"/>
        <v>0</v>
      </c>
      <c r="Y68" s="676">
        <f t="shared" si="28"/>
        <v>2061075</v>
      </c>
      <c r="Z68" s="293">
        <f t="shared" si="28"/>
        <v>0</v>
      </c>
      <c r="AA68" s="293">
        <f t="shared" si="28"/>
        <v>0</v>
      </c>
      <c r="AB68" s="293">
        <f t="shared" si="28"/>
        <v>0</v>
      </c>
      <c r="AC68" s="293">
        <f t="shared" si="28"/>
        <v>0</v>
      </c>
      <c r="AD68" s="293">
        <f t="shared" si="28"/>
        <v>223000</v>
      </c>
      <c r="AE68" s="293">
        <f t="shared" si="28"/>
        <v>0</v>
      </c>
      <c r="AF68" s="293">
        <f t="shared" si="28"/>
        <v>0</v>
      </c>
      <c r="AG68" s="676">
        <f t="shared" si="28"/>
        <v>1742529.15</v>
      </c>
      <c r="AH68" s="293">
        <f>'2024 Q1'!AH236</f>
        <v>36319.73000000001</v>
      </c>
      <c r="AI68" s="293">
        <f t="shared" si="28"/>
        <v>0</v>
      </c>
      <c r="AJ68" s="293">
        <f t="shared" si="28"/>
        <v>-2.8571428993018344E-3</v>
      </c>
      <c r="AK68" s="293">
        <f t="shared" si="28"/>
        <v>6562.5</v>
      </c>
      <c r="AL68" s="293">
        <f t="shared" si="28"/>
        <v>8039.9999999999927</v>
      </c>
      <c r="AM68" s="293">
        <f t="shared" si="28"/>
        <v>0</v>
      </c>
      <c r="AN68" s="293">
        <f t="shared" si="28"/>
        <v>1790.0014285714242</v>
      </c>
      <c r="AO68" s="293">
        <f t="shared" si="28"/>
        <v>2625</v>
      </c>
      <c r="AP68" s="293">
        <f t="shared" si="28"/>
        <v>1779.9999999999927</v>
      </c>
      <c r="AQ68" s="293">
        <f t="shared" si="28"/>
        <v>0</v>
      </c>
      <c r="AR68" s="293">
        <f t="shared" si="28"/>
        <v>0</v>
      </c>
      <c r="AS68" s="293">
        <f t="shared" si="28"/>
        <v>0</v>
      </c>
      <c r="AT68" s="293">
        <f t="shared" si="28"/>
        <v>0</v>
      </c>
      <c r="AU68" s="293">
        <f t="shared" si="28"/>
        <v>0</v>
      </c>
      <c r="AV68" s="294"/>
      <c r="AW68" s="115">
        <f t="shared" si="23"/>
        <v>11109242.208571425</v>
      </c>
      <c r="AX68" s="115">
        <f t="shared" si="24"/>
        <v>10881428.16</v>
      </c>
      <c r="AY68" s="112">
        <f t="shared" si="25"/>
        <v>227814.04857142456</v>
      </c>
      <c r="AZ68" s="115">
        <f t="shared" si="26"/>
        <v>227814.04857142456</v>
      </c>
      <c r="BA68" s="175">
        <f t="shared" si="27"/>
        <v>0</v>
      </c>
      <c r="BB68" s="118"/>
    </row>
    <row r="69" spans="1:54" s="295" customFormat="1" ht="15.75" x14ac:dyDescent="0.25">
      <c r="A69" s="296"/>
      <c r="B69" s="297"/>
      <c r="C69" s="297"/>
      <c r="D69" s="298"/>
      <c r="E69" s="299"/>
      <c r="F69" s="300"/>
      <c r="G69" s="300"/>
      <c r="H69" s="76">
        <f>H68+F69-G69</f>
        <v>98009984.920000136</v>
      </c>
      <c r="I69" s="73"/>
      <c r="J69" s="73"/>
      <c r="K69" s="76">
        <f>K68+I69-J69</f>
        <v>35174.5</v>
      </c>
      <c r="L69" s="185">
        <f>H69+K69</f>
        <v>98045159.420000136</v>
      </c>
      <c r="M69" s="185"/>
      <c r="N69" s="300"/>
      <c r="O69" s="300"/>
      <c r="P69" s="300"/>
      <c r="Q69" s="300"/>
      <c r="R69" s="300"/>
      <c r="S69" s="300"/>
      <c r="T69" s="300"/>
      <c r="U69" s="300"/>
      <c r="V69" s="300"/>
      <c r="W69" s="300"/>
      <c r="X69" s="300"/>
      <c r="Y69" s="300"/>
      <c r="Z69" s="300"/>
      <c r="AA69" s="300"/>
      <c r="AB69" s="300"/>
      <c r="AC69" s="300"/>
      <c r="AD69" s="300"/>
      <c r="AE69" s="300"/>
      <c r="AF69" s="300"/>
      <c r="AG69" s="300"/>
      <c r="AH69" s="300"/>
      <c r="AI69" s="300"/>
      <c r="AJ69" s="300"/>
      <c r="AK69" s="300"/>
      <c r="AL69" s="300"/>
      <c r="AM69" s="300"/>
      <c r="AN69" s="300"/>
      <c r="AO69" s="300"/>
      <c r="AP69" s="300"/>
      <c r="AQ69" s="300"/>
      <c r="AR69" s="301"/>
      <c r="AS69" s="300"/>
      <c r="AT69" s="301"/>
      <c r="AU69" s="300"/>
      <c r="AV69" s="294"/>
      <c r="AW69" s="115">
        <f t="shared" ref="AW69:AW107" si="29">G69+J69+SUM(AH69:AU69)</f>
        <v>0</v>
      </c>
      <c r="AX69" s="115">
        <f t="shared" ref="AX69:AX107" si="30">SUM(N69:AG69)</f>
        <v>0</v>
      </c>
      <c r="AY69" s="112">
        <f t="shared" ref="AY69:AY107" si="31">AW69-AX69</f>
        <v>0</v>
      </c>
      <c r="AZ69" s="115">
        <f t="shared" si="26"/>
        <v>0</v>
      </c>
      <c r="BA69" s="175">
        <f t="shared" si="27"/>
        <v>0</v>
      </c>
      <c r="BB69" s="118"/>
    </row>
    <row r="70" spans="1:54" s="305" customFormat="1" ht="31.5" x14ac:dyDescent="0.25">
      <c r="A70" s="187">
        <v>45387</v>
      </c>
      <c r="B70" s="189" t="s">
        <v>474</v>
      </c>
      <c r="C70" s="189" t="s">
        <v>475</v>
      </c>
      <c r="D70" s="177" t="s">
        <v>51</v>
      </c>
      <c r="E70" s="178" t="s">
        <v>476</v>
      </c>
      <c r="F70" s="73"/>
      <c r="G70" s="73">
        <v>20797.5</v>
      </c>
      <c r="H70" s="76">
        <f>H69+F70-G70</f>
        <v>97989187.420000136</v>
      </c>
      <c r="I70" s="73"/>
      <c r="J70" s="73"/>
      <c r="K70" s="76">
        <f>K69+I70-J70</f>
        <v>35174.5</v>
      </c>
      <c r="L70" s="185">
        <f>H70+K70</f>
        <v>98024361.920000136</v>
      </c>
      <c r="M70" s="185"/>
      <c r="N70" s="300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185">
        <v>-6562.5</v>
      </c>
      <c r="AL70" s="185">
        <v>-8040</v>
      </c>
      <c r="AM70" s="185">
        <v>0</v>
      </c>
      <c r="AN70" s="185">
        <v>-1790</v>
      </c>
      <c r="AO70" s="185">
        <v>-2625</v>
      </c>
      <c r="AP70" s="185">
        <v>-1780</v>
      </c>
      <c r="AQ70" s="185"/>
      <c r="AR70" s="303"/>
      <c r="AS70" s="185"/>
      <c r="AT70" s="303"/>
      <c r="AU70" s="185"/>
      <c r="AV70" s="304"/>
      <c r="AW70" s="115">
        <f t="shared" ref="AW70:AW71" si="32">G70+J70+SUM(AH70:AU70)</f>
        <v>0</v>
      </c>
      <c r="AX70" s="115">
        <f t="shared" ref="AX70:AX71" si="33">SUM(N70:AG70)</f>
        <v>0</v>
      </c>
      <c r="AY70" s="112">
        <f t="shared" ref="AY70:AY71" si="34">AW70-AX70</f>
        <v>0</v>
      </c>
      <c r="AZ70" s="115">
        <f t="shared" ref="AZ70:AZ71" si="35">AY70-J70</f>
        <v>0</v>
      </c>
      <c r="BA70" s="175">
        <f t="shared" ref="BA70:BA71" si="36">AY70-AZ70</f>
        <v>0</v>
      </c>
      <c r="BB70" s="118"/>
    </row>
    <row r="71" spans="1:54" s="305" customFormat="1" ht="31.5" x14ac:dyDescent="0.25">
      <c r="A71" s="187">
        <v>45390</v>
      </c>
      <c r="B71" s="189" t="s">
        <v>477</v>
      </c>
      <c r="C71" s="189">
        <v>92033601</v>
      </c>
      <c r="D71" s="177" t="s">
        <v>63</v>
      </c>
      <c r="E71" s="178" t="s">
        <v>478</v>
      </c>
      <c r="F71" s="73"/>
      <c r="G71" s="73">
        <v>135000</v>
      </c>
      <c r="H71" s="76">
        <f t="shared" ref="H71:H77" si="37">H70+F71-G71</f>
        <v>97854187.420000136</v>
      </c>
      <c r="I71" s="73"/>
      <c r="J71" s="73"/>
      <c r="K71" s="76">
        <f t="shared" ref="K71:K83" si="38">K70+I71-J71</f>
        <v>35174.5</v>
      </c>
      <c r="L71" s="185">
        <f t="shared" ref="L71:L83" si="39">H71+K71</f>
        <v>97889361.920000136</v>
      </c>
      <c r="M71" s="185"/>
      <c r="N71" s="300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>
        <v>135000</v>
      </c>
      <c r="AG71" s="73"/>
      <c r="AH71" s="73"/>
      <c r="AI71" s="73"/>
      <c r="AJ71" s="73"/>
      <c r="AK71" s="185"/>
      <c r="AL71" s="185"/>
      <c r="AM71" s="185"/>
      <c r="AN71" s="185"/>
      <c r="AO71" s="185"/>
      <c r="AP71" s="185"/>
      <c r="AQ71" s="185"/>
      <c r="AR71" s="303"/>
      <c r="AS71" s="185"/>
      <c r="AT71" s="303"/>
      <c r="AU71" s="185"/>
      <c r="AV71" s="304"/>
      <c r="AW71" s="115">
        <f t="shared" si="32"/>
        <v>135000</v>
      </c>
      <c r="AX71" s="115">
        <f t="shared" si="33"/>
        <v>135000</v>
      </c>
      <c r="AY71" s="112">
        <f t="shared" si="34"/>
        <v>0</v>
      </c>
      <c r="AZ71" s="115">
        <f t="shared" si="35"/>
        <v>0</v>
      </c>
      <c r="BA71" s="175">
        <f t="shared" si="36"/>
        <v>0</v>
      </c>
      <c r="BB71" s="118"/>
    </row>
    <row r="72" spans="1:54" s="305" customFormat="1" ht="15.75" x14ac:dyDescent="0.25">
      <c r="A72" s="187">
        <v>45394</v>
      </c>
      <c r="B72" s="189" t="s">
        <v>479</v>
      </c>
      <c r="C72" s="189">
        <v>92033602</v>
      </c>
      <c r="D72" s="177" t="s">
        <v>63</v>
      </c>
      <c r="E72" s="178" t="s">
        <v>480</v>
      </c>
      <c r="F72" s="73"/>
      <c r="G72" s="73">
        <v>60000</v>
      </c>
      <c r="H72" s="76">
        <f t="shared" si="37"/>
        <v>97794187.420000136</v>
      </c>
      <c r="I72" s="73"/>
      <c r="J72" s="73"/>
      <c r="K72" s="76">
        <f t="shared" si="38"/>
        <v>35174.5</v>
      </c>
      <c r="L72" s="185">
        <f t="shared" si="39"/>
        <v>97829361.920000136</v>
      </c>
      <c r="M72" s="185"/>
      <c r="N72" s="300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>
        <v>60000</v>
      </c>
      <c r="AG72" s="73"/>
      <c r="AH72" s="73"/>
      <c r="AI72" s="73"/>
      <c r="AJ72" s="73"/>
      <c r="AK72" s="185"/>
      <c r="AL72" s="185"/>
      <c r="AM72" s="185"/>
      <c r="AN72" s="185"/>
      <c r="AO72" s="185"/>
      <c r="AP72" s="185"/>
      <c r="AQ72" s="185"/>
      <c r="AR72" s="303"/>
      <c r="AS72" s="185"/>
      <c r="AT72" s="303"/>
      <c r="AU72" s="185"/>
      <c r="AV72" s="304"/>
      <c r="AW72" s="115">
        <f t="shared" ref="AW72" si="40">G72+J72+SUM(AH72:AU72)</f>
        <v>60000</v>
      </c>
      <c r="AX72" s="115">
        <f t="shared" ref="AX72" si="41">SUM(N72:AG72)</f>
        <v>60000</v>
      </c>
      <c r="AY72" s="112">
        <f t="shared" ref="AY72" si="42">AW72-AX72</f>
        <v>0</v>
      </c>
      <c r="AZ72" s="115">
        <f t="shared" ref="AZ72" si="43">AY72-J72</f>
        <v>0</v>
      </c>
      <c r="BA72" s="175">
        <f t="shared" ref="BA72" si="44">AY72-AZ72</f>
        <v>0</v>
      </c>
      <c r="BB72" s="118"/>
    </row>
    <row r="73" spans="1:54" s="305" customFormat="1" ht="15.75" x14ac:dyDescent="0.25">
      <c r="A73" s="187">
        <v>45394</v>
      </c>
      <c r="B73" s="189"/>
      <c r="C73" s="189" t="s">
        <v>462</v>
      </c>
      <c r="D73" s="177"/>
      <c r="E73" s="178" t="s">
        <v>80</v>
      </c>
      <c r="F73" s="73"/>
      <c r="G73" s="73"/>
      <c r="H73" s="76">
        <f t="shared" si="37"/>
        <v>97794187.420000136</v>
      </c>
      <c r="I73" s="73">
        <v>1500</v>
      </c>
      <c r="J73" s="73"/>
      <c r="K73" s="76">
        <f>K72+I73-J73</f>
        <v>36674.5</v>
      </c>
      <c r="L73" s="185">
        <f t="shared" si="39"/>
        <v>97830861.920000136</v>
      </c>
      <c r="M73" s="185"/>
      <c r="N73" s="300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185"/>
      <c r="AL73" s="185"/>
      <c r="AM73" s="185"/>
      <c r="AN73" s="185"/>
      <c r="AO73" s="185"/>
      <c r="AP73" s="185"/>
      <c r="AQ73" s="185"/>
      <c r="AR73" s="303"/>
      <c r="AS73" s="185"/>
      <c r="AT73" s="303"/>
      <c r="AU73" s="185"/>
      <c r="AV73" s="304"/>
      <c r="AW73" s="115">
        <f t="shared" ref="AW73:AW82" si="45">G73+J73+SUM(AH73:AU73)</f>
        <v>0</v>
      </c>
      <c r="AX73" s="115">
        <f t="shared" ref="AX73:AX82" si="46">SUM(N73:AG73)</f>
        <v>0</v>
      </c>
      <c r="AY73" s="112">
        <f t="shared" ref="AY73:AY82" si="47">AW73-AX73</f>
        <v>0</v>
      </c>
      <c r="AZ73" s="115">
        <f t="shared" ref="AZ73:AZ82" si="48">AY73-J73</f>
        <v>0</v>
      </c>
      <c r="BA73" s="175">
        <f t="shared" ref="BA73:BA82" si="49">AY73-AZ73</f>
        <v>0</v>
      </c>
      <c r="BB73" s="118"/>
    </row>
    <row r="74" spans="1:54" s="305" customFormat="1" ht="31.5" x14ac:dyDescent="0.25">
      <c r="A74" s="187">
        <v>45397</v>
      </c>
      <c r="B74" s="189"/>
      <c r="C74" s="189" t="s">
        <v>530</v>
      </c>
      <c r="D74" s="177" t="s">
        <v>63</v>
      </c>
      <c r="E74" s="178" t="s">
        <v>529</v>
      </c>
      <c r="F74" s="73"/>
      <c r="G74" s="73"/>
      <c r="H74" s="76">
        <f t="shared" si="37"/>
        <v>97794187.420000136</v>
      </c>
      <c r="I74" s="73"/>
      <c r="J74" s="73"/>
      <c r="K74" s="76">
        <f t="shared" ref="K74:K77" si="50">K73+I74-J74</f>
        <v>36674.5</v>
      </c>
      <c r="L74" s="185">
        <f t="shared" ref="L74:L77" si="51">H74+K74</f>
        <v>97830861.920000136</v>
      </c>
      <c r="M74" s="185"/>
      <c r="N74" s="300"/>
      <c r="O74" s="73"/>
      <c r="P74" s="73"/>
      <c r="Q74" s="73"/>
      <c r="R74" s="73"/>
      <c r="S74" s="73"/>
      <c r="T74" s="73"/>
      <c r="U74" s="73"/>
      <c r="V74" s="73"/>
      <c r="W74" s="73">
        <v>135000</v>
      </c>
      <c r="X74" s="73"/>
      <c r="Y74" s="73"/>
      <c r="Z74" s="73"/>
      <c r="AA74" s="73"/>
      <c r="AB74" s="73"/>
      <c r="AC74" s="73"/>
      <c r="AD74" s="73"/>
      <c r="AE74" s="73"/>
      <c r="AF74" s="73">
        <v>-135000</v>
      </c>
      <c r="AG74" s="73"/>
      <c r="AH74" s="73"/>
      <c r="AI74" s="73"/>
      <c r="AJ74" s="73"/>
      <c r="AK74" s="185"/>
      <c r="AL74" s="185"/>
      <c r="AM74" s="185"/>
      <c r="AN74" s="185"/>
      <c r="AO74" s="185"/>
      <c r="AP74" s="185"/>
      <c r="AQ74" s="185"/>
      <c r="AR74" s="303"/>
      <c r="AS74" s="185"/>
      <c r="AT74" s="303"/>
      <c r="AU74" s="185"/>
      <c r="AV74" s="304"/>
      <c r="AW74" s="115">
        <f t="shared" si="45"/>
        <v>0</v>
      </c>
      <c r="AX74" s="115">
        <f t="shared" si="46"/>
        <v>0</v>
      </c>
      <c r="AY74" s="112">
        <f t="shared" si="47"/>
        <v>0</v>
      </c>
      <c r="AZ74" s="115">
        <f t="shared" si="48"/>
        <v>0</v>
      </c>
      <c r="BA74" s="175">
        <f t="shared" si="49"/>
        <v>0</v>
      </c>
      <c r="BB74" s="118"/>
    </row>
    <row r="75" spans="1:54" s="295" customFormat="1" ht="31.5" x14ac:dyDescent="0.25">
      <c r="A75" s="187">
        <v>45399</v>
      </c>
      <c r="B75" s="189"/>
      <c r="C75" s="189" t="s">
        <v>464</v>
      </c>
      <c r="D75" s="197"/>
      <c r="E75" s="178" t="s">
        <v>463</v>
      </c>
      <c r="F75" s="302">
        <v>18594245.640000001</v>
      </c>
      <c r="G75" s="302"/>
      <c r="H75" s="76">
        <f t="shared" si="37"/>
        <v>116388433.06000014</v>
      </c>
      <c r="I75" s="73"/>
      <c r="J75" s="73"/>
      <c r="K75" s="76">
        <f t="shared" si="50"/>
        <v>36674.5</v>
      </c>
      <c r="L75" s="185">
        <f t="shared" si="51"/>
        <v>116425107.56000014</v>
      </c>
      <c r="M75" s="185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2"/>
      <c r="AF75" s="302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1"/>
      <c r="AS75" s="300"/>
      <c r="AT75" s="301"/>
      <c r="AU75" s="300"/>
      <c r="AV75" s="294"/>
      <c r="AW75" s="115">
        <f t="shared" si="45"/>
        <v>0</v>
      </c>
      <c r="AX75" s="115">
        <f t="shared" si="46"/>
        <v>0</v>
      </c>
      <c r="AY75" s="112">
        <f t="shared" si="47"/>
        <v>0</v>
      </c>
      <c r="AZ75" s="115">
        <f t="shared" si="48"/>
        <v>0</v>
      </c>
      <c r="BA75" s="175">
        <f t="shared" si="49"/>
        <v>0</v>
      </c>
      <c r="BB75" s="118"/>
    </row>
    <row r="76" spans="1:54" s="295" customFormat="1" ht="31.5" x14ac:dyDescent="0.25">
      <c r="A76" s="187">
        <v>45399</v>
      </c>
      <c r="B76" s="189"/>
      <c r="C76" s="189" t="s">
        <v>466</v>
      </c>
      <c r="D76" s="189"/>
      <c r="E76" s="191" t="s">
        <v>465</v>
      </c>
      <c r="F76" s="302">
        <v>297771.2</v>
      </c>
      <c r="G76" s="300"/>
      <c r="H76" s="76">
        <f t="shared" si="37"/>
        <v>116686204.26000014</v>
      </c>
      <c r="I76" s="73"/>
      <c r="J76" s="73"/>
      <c r="K76" s="76">
        <f t="shared" si="50"/>
        <v>36674.5</v>
      </c>
      <c r="L76" s="185">
        <f t="shared" si="51"/>
        <v>116722878.76000014</v>
      </c>
      <c r="M76" s="185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1"/>
      <c r="AS76" s="300"/>
      <c r="AT76" s="301"/>
      <c r="AU76" s="300"/>
      <c r="AV76" s="294"/>
      <c r="AW76" s="115">
        <f t="shared" si="45"/>
        <v>0</v>
      </c>
      <c r="AX76" s="115">
        <f t="shared" si="46"/>
        <v>0</v>
      </c>
      <c r="AY76" s="112">
        <f t="shared" si="47"/>
        <v>0</v>
      </c>
      <c r="AZ76" s="115">
        <f t="shared" si="48"/>
        <v>0</v>
      </c>
      <c r="BA76" s="175">
        <f t="shared" si="49"/>
        <v>0</v>
      </c>
      <c r="BB76" s="118"/>
    </row>
    <row r="77" spans="1:54" s="295" customFormat="1" ht="31.5" x14ac:dyDescent="0.25">
      <c r="A77" s="187">
        <v>45399</v>
      </c>
      <c r="B77" s="189"/>
      <c r="C77" s="189" t="s">
        <v>468</v>
      </c>
      <c r="D77" s="189"/>
      <c r="E77" s="191" t="s">
        <v>467</v>
      </c>
      <c r="F77" s="302">
        <v>357132.55</v>
      </c>
      <c r="G77" s="300"/>
      <c r="H77" s="76">
        <f t="shared" si="37"/>
        <v>117043336.81000014</v>
      </c>
      <c r="I77" s="73"/>
      <c r="J77" s="73"/>
      <c r="K77" s="76">
        <f t="shared" si="50"/>
        <v>36674.5</v>
      </c>
      <c r="L77" s="185">
        <f t="shared" si="51"/>
        <v>117080011.31000014</v>
      </c>
      <c r="M77" s="185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1"/>
      <c r="AS77" s="300"/>
      <c r="AT77" s="301"/>
      <c r="AU77" s="300"/>
      <c r="AV77" s="294"/>
      <c r="AW77" s="115">
        <f t="shared" si="45"/>
        <v>0</v>
      </c>
      <c r="AX77" s="115">
        <f t="shared" si="46"/>
        <v>0</v>
      </c>
      <c r="AY77" s="112">
        <f t="shared" si="47"/>
        <v>0</v>
      </c>
      <c r="AZ77" s="115">
        <f t="shared" si="48"/>
        <v>0</v>
      </c>
      <c r="BA77" s="175">
        <f t="shared" si="49"/>
        <v>0</v>
      </c>
      <c r="BB77" s="118"/>
    </row>
    <row r="78" spans="1:54" s="305" customFormat="1" ht="31.5" x14ac:dyDescent="0.25">
      <c r="A78" s="187">
        <v>45399</v>
      </c>
      <c r="B78" s="189"/>
      <c r="C78" s="189" t="s">
        <v>470</v>
      </c>
      <c r="D78" s="197"/>
      <c r="E78" s="178" t="s">
        <v>469</v>
      </c>
      <c r="F78" s="73">
        <v>297771.2</v>
      </c>
      <c r="G78" s="73"/>
      <c r="H78" s="76">
        <f t="shared" ref="H78:H83" si="52">H77+F78-G78</f>
        <v>117341108.01000014</v>
      </c>
      <c r="I78" s="73"/>
      <c r="J78" s="73"/>
      <c r="K78" s="76">
        <f t="shared" si="38"/>
        <v>36674.5</v>
      </c>
      <c r="L78" s="185">
        <f t="shared" si="39"/>
        <v>117377782.51000014</v>
      </c>
      <c r="M78" s="185"/>
      <c r="N78" s="300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185"/>
      <c r="AL78" s="185"/>
      <c r="AM78" s="185"/>
      <c r="AN78" s="185"/>
      <c r="AO78" s="185"/>
      <c r="AP78" s="185"/>
      <c r="AQ78" s="185"/>
      <c r="AR78" s="303"/>
      <c r="AS78" s="185"/>
      <c r="AT78" s="303"/>
      <c r="AU78" s="185"/>
      <c r="AV78" s="304"/>
      <c r="AW78" s="115">
        <f t="shared" si="45"/>
        <v>0</v>
      </c>
      <c r="AX78" s="115">
        <f t="shared" si="46"/>
        <v>0</v>
      </c>
      <c r="AY78" s="112">
        <f t="shared" si="47"/>
        <v>0</v>
      </c>
      <c r="AZ78" s="115">
        <f t="shared" si="48"/>
        <v>0</v>
      </c>
      <c r="BA78" s="175">
        <f t="shared" si="49"/>
        <v>0</v>
      </c>
      <c r="BB78" s="118"/>
    </row>
    <row r="79" spans="1:54" s="305" customFormat="1" ht="31.5" x14ac:dyDescent="0.25">
      <c r="A79" s="187">
        <v>45399</v>
      </c>
      <c r="B79" s="189"/>
      <c r="C79" s="189" t="s">
        <v>472</v>
      </c>
      <c r="D79" s="197"/>
      <c r="E79" s="178" t="s">
        <v>471</v>
      </c>
      <c r="F79" s="73">
        <v>138441.01</v>
      </c>
      <c r="G79" s="73"/>
      <c r="H79" s="76">
        <f t="shared" si="52"/>
        <v>117479549.02000014</v>
      </c>
      <c r="I79" s="73"/>
      <c r="J79" s="73"/>
      <c r="K79" s="76">
        <f t="shared" si="38"/>
        <v>36674.5</v>
      </c>
      <c r="L79" s="185">
        <f t="shared" si="39"/>
        <v>117516223.52000014</v>
      </c>
      <c r="M79" s="185"/>
      <c r="N79" s="300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185"/>
      <c r="AL79" s="185"/>
      <c r="AM79" s="185"/>
      <c r="AN79" s="185"/>
      <c r="AO79" s="185"/>
      <c r="AP79" s="185"/>
      <c r="AQ79" s="185"/>
      <c r="AR79" s="303"/>
      <c r="AS79" s="185"/>
      <c r="AT79" s="303"/>
      <c r="AU79" s="185"/>
      <c r="AV79" s="304"/>
      <c r="AW79" s="115">
        <f t="shared" si="45"/>
        <v>0</v>
      </c>
      <c r="AX79" s="115">
        <f t="shared" si="46"/>
        <v>0</v>
      </c>
      <c r="AY79" s="112">
        <f t="shared" si="47"/>
        <v>0</v>
      </c>
      <c r="AZ79" s="115">
        <f t="shared" si="48"/>
        <v>0</v>
      </c>
      <c r="BA79" s="175">
        <f t="shared" si="49"/>
        <v>0</v>
      </c>
      <c r="BB79" s="118"/>
    </row>
    <row r="80" spans="1:54" s="305" customFormat="1" ht="15.75" x14ac:dyDescent="0.25">
      <c r="A80" s="187">
        <v>45404</v>
      </c>
      <c r="B80" s="189"/>
      <c r="C80" s="189" t="s">
        <v>473</v>
      </c>
      <c r="D80" s="197"/>
      <c r="E80" s="178" t="s">
        <v>80</v>
      </c>
      <c r="F80" s="73"/>
      <c r="G80" s="73"/>
      <c r="H80" s="76">
        <f t="shared" si="52"/>
        <v>117479549.02000014</v>
      </c>
      <c r="I80" s="73">
        <v>1500</v>
      </c>
      <c r="J80" s="73"/>
      <c r="K80" s="76">
        <f t="shared" si="38"/>
        <v>38174.5</v>
      </c>
      <c r="L80" s="185">
        <f t="shared" si="39"/>
        <v>117517723.52000014</v>
      </c>
      <c r="M80" s="185"/>
      <c r="N80" s="300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185"/>
      <c r="AL80" s="185"/>
      <c r="AM80" s="185"/>
      <c r="AN80" s="185"/>
      <c r="AO80" s="185"/>
      <c r="AP80" s="185"/>
      <c r="AQ80" s="185"/>
      <c r="AR80" s="303"/>
      <c r="AS80" s="185"/>
      <c r="AT80" s="303"/>
      <c r="AU80" s="185"/>
      <c r="AV80" s="304"/>
      <c r="AW80" s="115">
        <f t="shared" si="45"/>
        <v>0</v>
      </c>
      <c r="AX80" s="115">
        <f t="shared" si="46"/>
        <v>0</v>
      </c>
      <c r="AY80" s="112">
        <f t="shared" si="47"/>
        <v>0</v>
      </c>
      <c r="AZ80" s="115">
        <f t="shared" si="48"/>
        <v>0</v>
      </c>
      <c r="BA80" s="175">
        <f t="shared" si="49"/>
        <v>0</v>
      </c>
      <c r="BB80" s="118"/>
    </row>
    <row r="81" spans="1:54" s="366" customFormat="1" ht="31.5" x14ac:dyDescent="0.25">
      <c r="A81" s="350">
        <v>45407</v>
      </c>
      <c r="B81" s="351"/>
      <c r="C81" s="351" t="s">
        <v>531</v>
      </c>
      <c r="D81" s="373" t="s">
        <v>63</v>
      </c>
      <c r="E81" s="353" t="s">
        <v>532</v>
      </c>
      <c r="F81" s="356"/>
      <c r="G81" s="356"/>
      <c r="H81" s="357"/>
      <c r="I81" s="356"/>
      <c r="J81" s="356"/>
      <c r="K81" s="357"/>
      <c r="L81" s="358"/>
      <c r="M81" s="358"/>
      <c r="N81" s="359"/>
      <c r="O81" s="356"/>
      <c r="P81" s="356"/>
      <c r="Q81" s="356"/>
      <c r="R81" s="356"/>
      <c r="S81" s="356">
        <v>60000</v>
      </c>
      <c r="T81" s="356"/>
      <c r="U81" s="356"/>
      <c r="V81" s="356"/>
      <c r="W81" s="356"/>
      <c r="X81" s="356"/>
      <c r="Y81" s="356"/>
      <c r="Z81" s="356"/>
      <c r="AA81" s="356"/>
      <c r="AB81" s="356"/>
      <c r="AC81" s="356"/>
      <c r="AD81" s="356"/>
      <c r="AE81" s="356"/>
      <c r="AF81" s="356">
        <v>-60000</v>
      </c>
      <c r="AG81" s="356"/>
      <c r="AH81" s="356"/>
      <c r="AI81" s="356"/>
      <c r="AJ81" s="356"/>
      <c r="AK81" s="358"/>
      <c r="AL81" s="358"/>
      <c r="AM81" s="358"/>
      <c r="AN81" s="358"/>
      <c r="AO81" s="358"/>
      <c r="AP81" s="358"/>
      <c r="AQ81" s="358"/>
      <c r="AR81" s="360"/>
      <c r="AS81" s="358"/>
      <c r="AT81" s="360"/>
      <c r="AU81" s="358"/>
      <c r="AV81" s="361"/>
      <c r="AW81" s="362">
        <f t="shared" si="45"/>
        <v>0</v>
      </c>
      <c r="AX81" s="362">
        <f t="shared" si="46"/>
        <v>0</v>
      </c>
      <c r="AY81" s="363">
        <f t="shared" si="47"/>
        <v>0</v>
      </c>
      <c r="AZ81" s="362">
        <f t="shared" si="48"/>
        <v>0</v>
      </c>
      <c r="BA81" s="364">
        <f t="shared" si="49"/>
        <v>0</v>
      </c>
      <c r="BB81" s="365"/>
    </row>
    <row r="82" spans="1:54" s="305" customFormat="1" ht="15.75" x14ac:dyDescent="0.25">
      <c r="A82" s="187">
        <v>45407</v>
      </c>
      <c r="B82" s="189" t="s">
        <v>481</v>
      </c>
      <c r="C82" s="189">
        <v>92033603</v>
      </c>
      <c r="D82" s="177" t="s">
        <v>63</v>
      </c>
      <c r="E82" s="178" t="s">
        <v>482</v>
      </c>
      <c r="F82" s="73"/>
      <c r="G82" s="73">
        <v>70000</v>
      </c>
      <c r="H82" s="76">
        <f>H80+F82-G82</f>
        <v>117409549.02000014</v>
      </c>
      <c r="I82" s="73"/>
      <c r="J82" s="73"/>
      <c r="K82" s="76">
        <f>K80+I82-J82</f>
        <v>38174.5</v>
      </c>
      <c r="L82" s="185">
        <f t="shared" si="39"/>
        <v>117447723.52000014</v>
      </c>
      <c r="M82" s="185"/>
      <c r="N82" s="300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>
        <v>70000</v>
      </c>
      <c r="AG82" s="73"/>
      <c r="AH82" s="73"/>
      <c r="AI82" s="73"/>
      <c r="AJ82" s="73"/>
      <c r="AK82" s="185"/>
      <c r="AL82" s="185"/>
      <c r="AM82" s="185"/>
      <c r="AN82" s="185"/>
      <c r="AO82" s="185"/>
      <c r="AP82" s="185"/>
      <c r="AQ82" s="185"/>
      <c r="AR82" s="303"/>
      <c r="AS82" s="185"/>
      <c r="AT82" s="303"/>
      <c r="AU82" s="185"/>
      <c r="AV82" s="304"/>
      <c r="AW82" s="115">
        <f t="shared" si="45"/>
        <v>70000</v>
      </c>
      <c r="AX82" s="115">
        <f t="shared" si="46"/>
        <v>70000</v>
      </c>
      <c r="AY82" s="112">
        <f t="shared" si="47"/>
        <v>0</v>
      </c>
      <c r="AZ82" s="115">
        <f t="shared" si="48"/>
        <v>0</v>
      </c>
      <c r="BA82" s="175">
        <f t="shared" si="49"/>
        <v>0</v>
      </c>
      <c r="BB82" s="118"/>
    </row>
    <row r="83" spans="1:54" s="305" customFormat="1" ht="15.75" x14ac:dyDescent="0.25">
      <c r="A83" s="187"/>
      <c r="B83" s="189"/>
      <c r="C83" s="189"/>
      <c r="D83" s="177"/>
      <c r="E83" s="178"/>
      <c r="F83" s="73"/>
      <c r="G83" s="73"/>
      <c r="H83" s="76">
        <f t="shared" si="52"/>
        <v>117409549.02000014</v>
      </c>
      <c r="I83" s="73"/>
      <c r="J83" s="73"/>
      <c r="K83" s="76">
        <f t="shared" si="38"/>
        <v>38174.5</v>
      </c>
      <c r="L83" s="185">
        <f t="shared" si="39"/>
        <v>117447723.52000014</v>
      </c>
      <c r="M83" s="185"/>
      <c r="N83" s="300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  <c r="AK83" s="185"/>
      <c r="AL83" s="185"/>
      <c r="AM83" s="185"/>
      <c r="AN83" s="185"/>
      <c r="AO83" s="185"/>
      <c r="AP83" s="185"/>
      <c r="AQ83" s="185"/>
      <c r="AR83" s="303"/>
      <c r="AS83" s="185"/>
      <c r="AT83" s="303"/>
      <c r="AU83" s="185"/>
      <c r="AV83" s="304"/>
      <c r="AW83" s="115">
        <f t="shared" si="29"/>
        <v>0</v>
      </c>
      <c r="AX83" s="115">
        <f t="shared" si="30"/>
        <v>0</v>
      </c>
      <c r="AY83" s="112">
        <f t="shared" si="31"/>
        <v>0</v>
      </c>
      <c r="AZ83" s="115">
        <f t="shared" si="26"/>
        <v>0</v>
      </c>
      <c r="BA83" s="175">
        <f t="shared" si="27"/>
        <v>0</v>
      </c>
      <c r="BB83" s="118"/>
    </row>
    <row r="84" spans="1:54" s="111" customFormat="1" ht="16.5" thickBot="1" x14ac:dyDescent="0.3">
      <c r="A84" s="192"/>
      <c r="B84" s="193"/>
      <c r="C84" s="193"/>
      <c r="D84" s="477"/>
      <c r="E84" s="195" t="s">
        <v>461</v>
      </c>
      <c r="F84" s="75">
        <f>SUM(F69:F83)</f>
        <v>19685361.600000001</v>
      </c>
      <c r="G84" s="75">
        <f>SUM(G69:G83)</f>
        <v>285797.5</v>
      </c>
      <c r="H84" s="196">
        <f>H83</f>
        <v>117409549.02000014</v>
      </c>
      <c r="I84" s="75">
        <f>SUM(I69:I83)</f>
        <v>3000</v>
      </c>
      <c r="J84" s="75">
        <f>SUM(J69:J83)</f>
        <v>0</v>
      </c>
      <c r="K84" s="196">
        <f>K83</f>
        <v>38174.5</v>
      </c>
      <c r="L84" s="75">
        <f t="shared" si="22"/>
        <v>117447723.52000014</v>
      </c>
      <c r="M84" s="75">
        <f t="shared" ref="M84" si="53">SUM(M69:M83)</f>
        <v>0</v>
      </c>
      <c r="N84" s="75">
        <f t="shared" ref="N84:AU84" si="54">SUM(N69:N83)</f>
        <v>0</v>
      </c>
      <c r="O84" s="75">
        <f t="shared" si="54"/>
        <v>0</v>
      </c>
      <c r="P84" s="75">
        <f t="shared" si="54"/>
        <v>0</v>
      </c>
      <c r="Q84" s="75">
        <f t="shared" si="54"/>
        <v>0</v>
      </c>
      <c r="R84" s="75">
        <f t="shared" si="54"/>
        <v>0</v>
      </c>
      <c r="S84" s="75">
        <f t="shared" si="54"/>
        <v>60000</v>
      </c>
      <c r="T84" s="75">
        <f t="shared" si="54"/>
        <v>0</v>
      </c>
      <c r="U84" s="75">
        <f t="shared" si="54"/>
        <v>0</v>
      </c>
      <c r="V84" s="75">
        <f t="shared" si="54"/>
        <v>0</v>
      </c>
      <c r="W84" s="75">
        <f t="shared" si="54"/>
        <v>135000</v>
      </c>
      <c r="X84" s="75">
        <f t="shared" si="54"/>
        <v>0</v>
      </c>
      <c r="Y84" s="75">
        <f t="shared" si="54"/>
        <v>0</v>
      </c>
      <c r="Z84" s="75">
        <f t="shared" si="54"/>
        <v>0</v>
      </c>
      <c r="AA84" s="75">
        <f t="shared" si="54"/>
        <v>0</v>
      </c>
      <c r="AB84" s="75">
        <f t="shared" si="54"/>
        <v>0</v>
      </c>
      <c r="AC84" s="75">
        <f t="shared" si="54"/>
        <v>0</v>
      </c>
      <c r="AD84" s="75">
        <f t="shared" si="54"/>
        <v>0</v>
      </c>
      <c r="AE84" s="75">
        <f t="shared" si="54"/>
        <v>0</v>
      </c>
      <c r="AF84" s="75">
        <f>SUM(AF69:AF83)</f>
        <v>70000</v>
      </c>
      <c r="AG84" s="75">
        <f t="shared" si="54"/>
        <v>0</v>
      </c>
      <c r="AH84" s="75">
        <f t="shared" si="54"/>
        <v>0</v>
      </c>
      <c r="AI84" s="75">
        <f t="shared" si="54"/>
        <v>0</v>
      </c>
      <c r="AJ84" s="75">
        <f t="shared" si="54"/>
        <v>0</v>
      </c>
      <c r="AK84" s="75">
        <f t="shared" si="54"/>
        <v>-6562.5</v>
      </c>
      <c r="AL84" s="75">
        <f t="shared" si="54"/>
        <v>-8040</v>
      </c>
      <c r="AM84" s="75">
        <f t="shared" si="54"/>
        <v>0</v>
      </c>
      <c r="AN84" s="75">
        <f t="shared" si="54"/>
        <v>-1790</v>
      </c>
      <c r="AO84" s="75">
        <f t="shared" si="54"/>
        <v>-2625</v>
      </c>
      <c r="AP84" s="75">
        <f t="shared" si="54"/>
        <v>-1780</v>
      </c>
      <c r="AQ84" s="75">
        <f t="shared" si="54"/>
        <v>0</v>
      </c>
      <c r="AR84" s="75">
        <f t="shared" si="54"/>
        <v>0</v>
      </c>
      <c r="AS84" s="75">
        <f t="shared" si="54"/>
        <v>0</v>
      </c>
      <c r="AT84" s="75">
        <f t="shared" si="54"/>
        <v>0</v>
      </c>
      <c r="AU84" s="75">
        <f t="shared" si="54"/>
        <v>0</v>
      </c>
      <c r="AV84" s="166"/>
      <c r="AW84" s="115">
        <f t="shared" si="29"/>
        <v>265000</v>
      </c>
      <c r="AX84" s="115">
        <f t="shared" si="30"/>
        <v>265000</v>
      </c>
      <c r="AY84" s="112">
        <f t="shared" si="31"/>
        <v>0</v>
      </c>
      <c r="AZ84" s="115">
        <f t="shared" si="26"/>
        <v>0</v>
      </c>
      <c r="BA84" s="175">
        <f t="shared" si="27"/>
        <v>0</v>
      </c>
      <c r="BB84" s="118"/>
    </row>
    <row r="85" spans="1:54" s="111" customFormat="1" ht="15.75" x14ac:dyDescent="0.25">
      <c r="A85" s="306"/>
      <c r="B85" s="307"/>
      <c r="C85" s="307"/>
      <c r="D85" s="478"/>
      <c r="E85" s="309"/>
      <c r="F85" s="310"/>
      <c r="G85" s="310"/>
      <c r="H85" s="311"/>
      <c r="I85" s="310"/>
      <c r="J85" s="310"/>
      <c r="K85" s="311"/>
      <c r="L85" s="312"/>
      <c r="M85" s="312"/>
      <c r="N85" s="310"/>
      <c r="O85" s="310"/>
      <c r="P85" s="310"/>
      <c r="Q85" s="310"/>
      <c r="R85" s="310"/>
      <c r="S85" s="310"/>
      <c r="T85" s="310"/>
      <c r="U85" s="310"/>
      <c r="V85" s="310"/>
      <c r="W85" s="310"/>
      <c r="X85" s="310"/>
      <c r="Y85" s="310"/>
      <c r="Z85" s="310"/>
      <c r="AA85" s="310"/>
      <c r="AB85" s="310"/>
      <c r="AC85" s="310"/>
      <c r="AD85" s="310"/>
      <c r="AE85" s="310"/>
      <c r="AF85" s="310"/>
      <c r="AG85" s="310"/>
      <c r="AH85" s="310"/>
      <c r="AI85" s="310"/>
      <c r="AJ85" s="310"/>
      <c r="AK85" s="310"/>
      <c r="AL85" s="310"/>
      <c r="AM85" s="310"/>
      <c r="AN85" s="310"/>
      <c r="AO85" s="310"/>
      <c r="AP85" s="310"/>
      <c r="AQ85" s="310"/>
      <c r="AR85" s="313"/>
      <c r="AS85" s="310"/>
      <c r="AT85" s="313"/>
      <c r="AU85" s="312"/>
      <c r="AV85" s="166"/>
      <c r="AW85" s="115">
        <f t="shared" si="29"/>
        <v>0</v>
      </c>
      <c r="AX85" s="115">
        <f t="shared" si="30"/>
        <v>0</v>
      </c>
      <c r="AY85" s="112">
        <f t="shared" si="31"/>
        <v>0</v>
      </c>
      <c r="AZ85" s="115">
        <f t="shared" si="26"/>
        <v>0</v>
      </c>
      <c r="BA85" s="167">
        <f t="shared" si="27"/>
        <v>0</v>
      </c>
      <c r="BB85" s="168"/>
    </row>
    <row r="86" spans="1:54" s="111" customFormat="1" ht="15.75" x14ac:dyDescent="0.25">
      <c r="A86" s="333">
        <v>45418</v>
      </c>
      <c r="B86" s="188"/>
      <c r="C86" s="334" t="s">
        <v>485</v>
      </c>
      <c r="D86" s="478"/>
      <c r="E86" s="309" t="s">
        <v>486</v>
      </c>
      <c r="F86" s="310"/>
      <c r="G86" s="310"/>
      <c r="H86" s="76">
        <f>H83+F86-G86</f>
        <v>117409549.02000014</v>
      </c>
      <c r="I86" s="310">
        <v>5000</v>
      </c>
      <c r="J86" s="310"/>
      <c r="K86" s="76">
        <f>K83+I86-J86</f>
        <v>43174.5</v>
      </c>
      <c r="L86" s="315">
        <f t="shared" si="22"/>
        <v>117452723.52000014</v>
      </c>
      <c r="M86" s="315"/>
      <c r="N86" s="310"/>
      <c r="O86" s="310"/>
      <c r="P86" s="310"/>
      <c r="Q86" s="310"/>
      <c r="R86" s="310"/>
      <c r="S86" s="310"/>
      <c r="T86" s="310"/>
      <c r="U86" s="310"/>
      <c r="V86" s="310"/>
      <c r="W86" s="310"/>
      <c r="X86" s="310"/>
      <c r="Y86" s="310"/>
      <c r="Z86" s="310"/>
      <c r="AA86" s="310"/>
      <c r="AB86" s="310"/>
      <c r="AC86" s="310"/>
      <c r="AD86" s="310"/>
      <c r="AE86" s="310"/>
      <c r="AF86" s="310"/>
      <c r="AG86" s="310"/>
      <c r="AH86" s="310"/>
      <c r="AI86" s="310"/>
      <c r="AJ86" s="310"/>
      <c r="AK86" s="310"/>
      <c r="AL86" s="310"/>
      <c r="AM86" s="310"/>
      <c r="AN86" s="310"/>
      <c r="AO86" s="310"/>
      <c r="AP86" s="310"/>
      <c r="AQ86" s="310"/>
      <c r="AR86" s="313"/>
      <c r="AS86" s="310"/>
      <c r="AT86" s="313"/>
      <c r="AU86" s="312"/>
      <c r="AV86" s="166"/>
      <c r="AW86" s="115">
        <f t="shared" si="29"/>
        <v>0</v>
      </c>
      <c r="AX86" s="115">
        <f t="shared" si="30"/>
        <v>0</v>
      </c>
      <c r="AY86" s="112">
        <f t="shared" si="31"/>
        <v>0</v>
      </c>
      <c r="AZ86" s="115">
        <f t="shared" si="26"/>
        <v>0</v>
      </c>
      <c r="BA86" s="167">
        <f t="shared" si="27"/>
        <v>0</v>
      </c>
      <c r="BB86" s="168"/>
    </row>
    <row r="87" spans="1:54" s="305" customFormat="1" ht="15.75" x14ac:dyDescent="0.25">
      <c r="A87" s="317">
        <v>45421</v>
      </c>
      <c r="B87" s="189" t="s">
        <v>494</v>
      </c>
      <c r="C87" s="319">
        <v>92033604</v>
      </c>
      <c r="D87" s="479" t="s">
        <v>63</v>
      </c>
      <c r="E87" s="309" t="s">
        <v>505</v>
      </c>
      <c r="F87" s="310"/>
      <c r="G87" s="310">
        <v>509000</v>
      </c>
      <c r="H87" s="76">
        <f>H86+F87-G87</f>
        <v>116900549.02000014</v>
      </c>
      <c r="I87" s="310"/>
      <c r="J87" s="310"/>
      <c r="K87" s="76">
        <f t="shared" ref="K87:K104" si="55">K86+I87-J87</f>
        <v>43174.5</v>
      </c>
      <c r="L87" s="315">
        <f>H87+K87</f>
        <v>116943723.52000014</v>
      </c>
      <c r="M87" s="315"/>
      <c r="N87" s="310"/>
      <c r="O87" s="310"/>
      <c r="P87" s="310"/>
      <c r="Q87" s="310"/>
      <c r="R87" s="310"/>
      <c r="S87" s="310"/>
      <c r="T87" s="310"/>
      <c r="U87" s="310"/>
      <c r="V87" s="310"/>
      <c r="W87" s="310"/>
      <c r="X87" s="310"/>
      <c r="Y87" s="310"/>
      <c r="Z87" s="310"/>
      <c r="AA87" s="310"/>
      <c r="AB87" s="310"/>
      <c r="AC87" s="310"/>
      <c r="AD87" s="310"/>
      <c r="AE87" s="310"/>
      <c r="AF87" s="310">
        <v>509000</v>
      </c>
      <c r="AG87" s="310"/>
      <c r="AH87" s="310"/>
      <c r="AI87" s="310"/>
      <c r="AJ87" s="310"/>
      <c r="AK87" s="310"/>
      <c r="AL87" s="310"/>
      <c r="AM87" s="310"/>
      <c r="AN87" s="310"/>
      <c r="AO87" s="310"/>
      <c r="AP87" s="310"/>
      <c r="AQ87" s="310"/>
      <c r="AR87" s="313"/>
      <c r="AS87" s="310"/>
      <c r="AT87" s="313"/>
      <c r="AU87" s="312"/>
      <c r="AV87" s="304"/>
      <c r="AW87" s="168">
        <f>G87+J87+SUM(AH87:AU87)</f>
        <v>509000</v>
      </c>
      <c r="AX87" s="168">
        <f>SUM(N87:AG87)</f>
        <v>509000</v>
      </c>
      <c r="AY87" s="335">
        <f>AW87-AX87</f>
        <v>0</v>
      </c>
      <c r="AZ87" s="168">
        <f>AY87-J87</f>
        <v>0</v>
      </c>
      <c r="BA87" s="336">
        <f>AY87-AZ87</f>
        <v>0</v>
      </c>
      <c r="BB87" s="168"/>
    </row>
    <row r="88" spans="1:54" s="305" customFormat="1" ht="31.5" x14ac:dyDescent="0.25">
      <c r="A88" s="317">
        <v>45421</v>
      </c>
      <c r="B88" s="189" t="s">
        <v>495</v>
      </c>
      <c r="C88" s="319">
        <v>92033605</v>
      </c>
      <c r="D88" s="479" t="s">
        <v>188</v>
      </c>
      <c r="E88" s="309" t="s">
        <v>506</v>
      </c>
      <c r="F88" s="310"/>
      <c r="G88" s="310">
        <v>122265</v>
      </c>
      <c r="H88" s="76">
        <f t="shared" ref="H88:H104" si="56">H87+F88-G88</f>
        <v>116778284.02000014</v>
      </c>
      <c r="I88" s="310"/>
      <c r="J88" s="310"/>
      <c r="K88" s="76">
        <f t="shared" si="55"/>
        <v>43174.5</v>
      </c>
      <c r="L88" s="315">
        <f>H88+K88</f>
        <v>116821458.52000014</v>
      </c>
      <c r="M88" s="315"/>
      <c r="N88" s="310"/>
      <c r="O88" s="310"/>
      <c r="P88" s="310"/>
      <c r="Q88" s="310"/>
      <c r="R88" s="310"/>
      <c r="S88" s="310"/>
      <c r="T88" s="310"/>
      <c r="U88" s="310"/>
      <c r="V88" s="310"/>
      <c r="W88" s="310">
        <v>128700</v>
      </c>
      <c r="X88" s="310"/>
      <c r="Y88" s="310"/>
      <c r="Z88" s="310"/>
      <c r="AA88" s="310"/>
      <c r="AB88" s="310"/>
      <c r="AC88" s="310"/>
      <c r="AD88" s="310"/>
      <c r="AE88" s="310"/>
      <c r="AF88" s="310"/>
      <c r="AG88" s="310"/>
      <c r="AH88" s="310"/>
      <c r="AI88" s="310"/>
      <c r="AJ88" s="310"/>
      <c r="AK88" s="310"/>
      <c r="AL88" s="310">
        <v>3861</v>
      </c>
      <c r="AM88" s="310"/>
      <c r="AN88" s="310"/>
      <c r="AO88" s="310"/>
      <c r="AP88" s="310">
        <v>2574</v>
      </c>
      <c r="AQ88" s="310"/>
      <c r="AR88" s="310"/>
      <c r="AS88" s="310"/>
      <c r="AT88" s="313"/>
      <c r="AU88" s="312"/>
      <c r="AV88" s="304"/>
      <c r="AW88" s="168">
        <f t="shared" ref="AW88" si="57">G88+J88+SUM(AH88:AU88)</f>
        <v>128700</v>
      </c>
      <c r="AX88" s="168">
        <f t="shared" ref="AX88" si="58">SUM(N88:AG88)</f>
        <v>128700</v>
      </c>
      <c r="AY88" s="335">
        <f t="shared" ref="AY88" si="59">AW88-AX88</f>
        <v>0</v>
      </c>
      <c r="AZ88" s="168">
        <f t="shared" ref="AZ88" si="60">AY88-J88</f>
        <v>0</v>
      </c>
      <c r="BA88" s="336">
        <f t="shared" ref="BA88" si="61">AY88-AZ88</f>
        <v>0</v>
      </c>
      <c r="BB88" s="168"/>
    </row>
    <row r="89" spans="1:54" s="366" customFormat="1" ht="15.75" x14ac:dyDescent="0.25">
      <c r="A89" s="354">
        <v>45421</v>
      </c>
      <c r="B89" s="351"/>
      <c r="C89" s="355" t="s">
        <v>533</v>
      </c>
      <c r="D89" s="373" t="s">
        <v>63</v>
      </c>
      <c r="E89" s="353" t="s">
        <v>534</v>
      </c>
      <c r="F89" s="367"/>
      <c r="G89" s="367"/>
      <c r="H89" s="357">
        <f t="shared" si="56"/>
        <v>116778284.02000014</v>
      </c>
      <c r="I89" s="367"/>
      <c r="J89" s="367"/>
      <c r="K89" s="357">
        <f t="shared" si="55"/>
        <v>43174.5</v>
      </c>
      <c r="L89" s="368">
        <f t="shared" ref="L89" si="62">H89+K89</f>
        <v>116821458.52000014</v>
      </c>
      <c r="M89" s="368"/>
      <c r="N89" s="367"/>
      <c r="O89" s="367"/>
      <c r="P89" s="367"/>
      <c r="Q89" s="367">
        <v>3510</v>
      </c>
      <c r="R89" s="367"/>
      <c r="S89" s="367"/>
      <c r="T89" s="367"/>
      <c r="U89" s="367"/>
      <c r="V89" s="367"/>
      <c r="W89" s="367">
        <v>25000</v>
      </c>
      <c r="X89" s="367"/>
      <c r="Y89" s="367">
        <v>11684</v>
      </c>
      <c r="Z89" s="367"/>
      <c r="AA89" s="367"/>
      <c r="AB89" s="367"/>
      <c r="AC89" s="367"/>
      <c r="AD89" s="367"/>
      <c r="AE89" s="367"/>
      <c r="AF89" s="367">
        <v>-40194</v>
      </c>
      <c r="AG89" s="367"/>
      <c r="AH89" s="367"/>
      <c r="AI89" s="367"/>
      <c r="AJ89" s="367"/>
      <c r="AK89" s="367"/>
      <c r="AL89" s="367"/>
      <c r="AM89" s="367"/>
      <c r="AN89" s="367"/>
      <c r="AO89" s="367"/>
      <c r="AP89" s="367"/>
      <c r="AQ89" s="367"/>
      <c r="AR89" s="369"/>
      <c r="AS89" s="367"/>
      <c r="AT89" s="369"/>
      <c r="AU89" s="370"/>
      <c r="AV89" s="361"/>
      <c r="AW89" s="365">
        <f t="shared" ref="AW89:AW91" si="63">G89+J89+SUM(AH89:AU89)</f>
        <v>0</v>
      </c>
      <c r="AX89" s="365">
        <f t="shared" ref="AX89:AX91" si="64">SUM(N89:AG89)</f>
        <v>0</v>
      </c>
      <c r="AY89" s="371">
        <f t="shared" ref="AY89:AY91" si="65">AW89-AX89</f>
        <v>0</v>
      </c>
      <c r="AZ89" s="365">
        <f t="shared" ref="AZ89:AZ91" si="66">AY89-J89</f>
        <v>0</v>
      </c>
      <c r="BA89" s="372">
        <f t="shared" ref="BA89:BA91" si="67">AY89-AZ89</f>
        <v>0</v>
      </c>
      <c r="BB89" s="365"/>
    </row>
    <row r="90" spans="1:54" s="111" customFormat="1" ht="31.5" x14ac:dyDescent="0.25">
      <c r="A90" s="354">
        <v>45422</v>
      </c>
      <c r="B90" s="373"/>
      <c r="C90" s="355" t="s">
        <v>487</v>
      </c>
      <c r="D90" s="381"/>
      <c r="E90" s="375" t="s">
        <v>819</v>
      </c>
      <c r="F90" s="367">
        <v>29806</v>
      </c>
      <c r="G90" s="367"/>
      <c r="H90" s="357">
        <f t="shared" si="56"/>
        <v>116808090.02000014</v>
      </c>
      <c r="I90" s="367"/>
      <c r="J90" s="367"/>
      <c r="K90" s="357">
        <f t="shared" ref="K90:K92" si="68">K89+I90-J90</f>
        <v>43174.5</v>
      </c>
      <c r="L90" s="368">
        <f t="shared" ref="L90:L92" si="69">H90+K90</f>
        <v>116851264.52000014</v>
      </c>
      <c r="M90" s="368"/>
      <c r="N90" s="367"/>
      <c r="O90" s="367"/>
      <c r="P90" s="367"/>
      <c r="Q90" s="367"/>
      <c r="R90" s="367"/>
      <c r="S90" s="367"/>
      <c r="T90" s="367"/>
      <c r="U90" s="367"/>
      <c r="V90" s="367"/>
      <c r="W90" s="367"/>
      <c r="X90" s="367"/>
      <c r="Y90" s="367"/>
      <c r="Z90" s="367"/>
      <c r="AA90" s="367"/>
      <c r="AB90" s="367"/>
      <c r="AC90" s="367"/>
      <c r="AD90" s="367"/>
      <c r="AE90" s="367"/>
      <c r="AF90" s="367">
        <v>-29806</v>
      </c>
      <c r="AG90" s="310"/>
      <c r="AH90" s="310"/>
      <c r="AI90" s="310"/>
      <c r="AJ90" s="310"/>
      <c r="AK90" s="310"/>
      <c r="AL90" s="310"/>
      <c r="AM90" s="310"/>
      <c r="AN90" s="310"/>
      <c r="AO90" s="310"/>
      <c r="AP90" s="310"/>
      <c r="AQ90" s="310"/>
      <c r="AR90" s="313"/>
      <c r="AS90" s="310"/>
      <c r="AT90" s="313"/>
      <c r="AU90" s="312"/>
      <c r="AV90" s="166"/>
      <c r="AW90" s="168">
        <f t="shared" si="63"/>
        <v>0</v>
      </c>
      <c r="AX90" s="168">
        <f t="shared" si="64"/>
        <v>-29806</v>
      </c>
      <c r="AY90" s="335">
        <f t="shared" si="65"/>
        <v>29806</v>
      </c>
      <c r="AZ90" s="168">
        <f t="shared" si="66"/>
        <v>29806</v>
      </c>
      <c r="BA90" s="336">
        <f t="shared" si="67"/>
        <v>0</v>
      </c>
      <c r="BB90" s="168"/>
    </row>
    <row r="91" spans="1:54" s="111" customFormat="1" ht="47.25" x14ac:dyDescent="0.25">
      <c r="A91" s="317">
        <v>45422</v>
      </c>
      <c r="B91" s="177"/>
      <c r="C91" s="319" t="s">
        <v>488</v>
      </c>
      <c r="D91" s="308"/>
      <c r="E91" s="309" t="s">
        <v>489</v>
      </c>
      <c r="F91" s="310">
        <v>573356.03</v>
      </c>
      <c r="G91" s="310"/>
      <c r="H91" s="76">
        <f t="shared" si="56"/>
        <v>117381446.05000015</v>
      </c>
      <c r="I91" s="310"/>
      <c r="J91" s="310"/>
      <c r="K91" s="76">
        <f t="shared" si="68"/>
        <v>43174.5</v>
      </c>
      <c r="L91" s="315">
        <f t="shared" si="69"/>
        <v>117424620.55000015</v>
      </c>
      <c r="M91" s="315"/>
      <c r="N91" s="310"/>
      <c r="O91" s="310"/>
      <c r="P91" s="310"/>
      <c r="Q91" s="310"/>
      <c r="R91" s="310"/>
      <c r="S91" s="310"/>
      <c r="T91" s="310"/>
      <c r="U91" s="310"/>
      <c r="V91" s="310"/>
      <c r="W91" s="310"/>
      <c r="X91" s="310"/>
      <c r="Y91" s="310"/>
      <c r="Z91" s="310"/>
      <c r="AA91" s="310"/>
      <c r="AB91" s="310"/>
      <c r="AC91" s="310"/>
      <c r="AD91" s="310"/>
      <c r="AE91" s="310"/>
      <c r="AF91" s="310"/>
      <c r="AG91" s="310"/>
      <c r="AH91" s="310"/>
      <c r="AI91" s="310"/>
      <c r="AJ91" s="310"/>
      <c r="AK91" s="310"/>
      <c r="AL91" s="310"/>
      <c r="AM91" s="310"/>
      <c r="AN91" s="310"/>
      <c r="AO91" s="310"/>
      <c r="AP91" s="310"/>
      <c r="AQ91" s="310"/>
      <c r="AR91" s="313"/>
      <c r="AS91" s="310"/>
      <c r="AT91" s="313"/>
      <c r="AU91" s="312"/>
      <c r="AV91" s="166"/>
      <c r="AW91" s="168">
        <f t="shared" si="63"/>
        <v>0</v>
      </c>
      <c r="AX91" s="168">
        <f t="shared" si="64"/>
        <v>0</v>
      </c>
      <c r="AY91" s="335">
        <f t="shared" si="65"/>
        <v>0</v>
      </c>
      <c r="AZ91" s="168">
        <f t="shared" si="66"/>
        <v>0</v>
      </c>
      <c r="BA91" s="336">
        <f t="shared" si="67"/>
        <v>0</v>
      </c>
      <c r="BB91" s="168"/>
    </row>
    <row r="92" spans="1:54" s="111" customFormat="1" ht="31.5" x14ac:dyDescent="0.25">
      <c r="A92" s="317">
        <v>45422</v>
      </c>
      <c r="B92" s="187"/>
      <c r="C92" s="319" t="s">
        <v>490</v>
      </c>
      <c r="D92" s="308"/>
      <c r="E92" s="309" t="s">
        <v>491</v>
      </c>
      <c r="F92" s="310">
        <v>297771.2</v>
      </c>
      <c r="G92" s="310"/>
      <c r="H92" s="76">
        <f t="shared" si="56"/>
        <v>117679217.25000015</v>
      </c>
      <c r="I92" s="310"/>
      <c r="J92" s="310"/>
      <c r="K92" s="76">
        <f t="shared" si="68"/>
        <v>43174.5</v>
      </c>
      <c r="L92" s="315">
        <f t="shared" si="69"/>
        <v>117722391.75000015</v>
      </c>
      <c r="M92" s="315"/>
      <c r="N92" s="310"/>
      <c r="O92" s="310"/>
      <c r="P92" s="310"/>
      <c r="Q92" s="310"/>
      <c r="R92" s="310"/>
      <c r="S92" s="310"/>
      <c r="T92" s="310"/>
      <c r="U92" s="310"/>
      <c r="V92" s="310"/>
      <c r="W92" s="310"/>
      <c r="X92" s="310"/>
      <c r="Y92" s="310"/>
      <c r="Z92" s="310"/>
      <c r="AA92" s="310"/>
      <c r="AB92" s="310"/>
      <c r="AC92" s="310"/>
      <c r="AD92" s="310"/>
      <c r="AE92" s="310"/>
      <c r="AF92" s="310"/>
      <c r="AG92" s="310"/>
      <c r="AH92" s="310"/>
      <c r="AI92" s="310"/>
      <c r="AJ92" s="310"/>
      <c r="AK92" s="310"/>
      <c r="AL92" s="310"/>
      <c r="AM92" s="310"/>
      <c r="AN92" s="310"/>
      <c r="AO92" s="310"/>
      <c r="AP92" s="310"/>
      <c r="AQ92" s="310"/>
      <c r="AR92" s="313"/>
      <c r="AS92" s="310"/>
      <c r="AT92" s="313"/>
      <c r="AU92" s="312"/>
      <c r="AV92" s="166"/>
      <c r="AW92" s="115">
        <f t="shared" ref="AW92" si="70">G92+J92+SUM(AH92:AU92)</f>
        <v>0</v>
      </c>
      <c r="AX92" s="115">
        <f t="shared" ref="AX92" si="71">SUM(N92:AG92)</f>
        <v>0</v>
      </c>
      <c r="AY92" s="112">
        <f t="shared" ref="AY92" si="72">AW92-AX92</f>
        <v>0</v>
      </c>
      <c r="AZ92" s="115">
        <f t="shared" ref="AZ92" si="73">AY92-J92</f>
        <v>0</v>
      </c>
      <c r="BA92" s="167">
        <f t="shared" ref="BA92" si="74">AY92-AZ92</f>
        <v>0</v>
      </c>
      <c r="BB92" s="168"/>
    </row>
    <row r="93" spans="1:54" s="111" customFormat="1" ht="31.5" x14ac:dyDescent="0.25">
      <c r="A93" s="317">
        <v>45422</v>
      </c>
      <c r="B93" s="177"/>
      <c r="C93" s="319" t="s">
        <v>492</v>
      </c>
      <c r="D93" s="308"/>
      <c r="E93" s="309" t="s">
        <v>493</v>
      </c>
      <c r="F93" s="310">
        <v>1032036.83</v>
      </c>
      <c r="G93" s="310"/>
      <c r="H93" s="76">
        <f t="shared" si="56"/>
        <v>118711254.08000015</v>
      </c>
      <c r="I93" s="310"/>
      <c r="J93" s="310"/>
      <c r="K93" s="76">
        <f t="shared" si="55"/>
        <v>43174.5</v>
      </c>
      <c r="L93" s="315">
        <f t="shared" ref="L93" si="75">H93+K93</f>
        <v>118754428.58000015</v>
      </c>
      <c r="M93" s="315"/>
      <c r="N93" s="310"/>
      <c r="O93" s="310"/>
      <c r="P93" s="310"/>
      <c r="Q93" s="310"/>
      <c r="R93" s="310"/>
      <c r="S93" s="310"/>
      <c r="T93" s="310"/>
      <c r="U93" s="310"/>
      <c r="V93" s="310"/>
      <c r="W93" s="310"/>
      <c r="X93" s="310"/>
      <c r="Y93" s="310"/>
      <c r="Z93" s="310"/>
      <c r="AA93" s="310"/>
      <c r="AB93" s="310"/>
      <c r="AC93" s="310"/>
      <c r="AD93" s="310"/>
      <c r="AE93" s="310"/>
      <c r="AF93" s="310"/>
      <c r="AG93" s="310"/>
      <c r="AH93" s="310"/>
      <c r="AI93" s="310"/>
      <c r="AJ93" s="310"/>
      <c r="AK93" s="310"/>
      <c r="AL93" s="310"/>
      <c r="AM93" s="310"/>
      <c r="AN93" s="310"/>
      <c r="AO93" s="310"/>
      <c r="AP93" s="310"/>
      <c r="AQ93" s="310"/>
      <c r="AR93" s="313"/>
      <c r="AS93" s="310"/>
      <c r="AT93" s="313"/>
      <c r="AU93" s="312"/>
      <c r="AV93" s="166"/>
      <c r="AW93" s="115">
        <f t="shared" si="29"/>
        <v>0</v>
      </c>
      <c r="AX93" s="115">
        <f t="shared" si="30"/>
        <v>0</v>
      </c>
      <c r="AY93" s="112">
        <f t="shared" si="31"/>
        <v>0</v>
      </c>
      <c r="AZ93" s="115">
        <f t="shared" si="26"/>
        <v>0</v>
      </c>
      <c r="BA93" s="167">
        <f t="shared" si="27"/>
        <v>0</v>
      </c>
      <c r="BB93" s="168"/>
    </row>
    <row r="94" spans="1:54" s="377" customFormat="1" ht="15.75" x14ac:dyDescent="0.25">
      <c r="A94" s="354">
        <v>45425</v>
      </c>
      <c r="B94" s="373"/>
      <c r="C94" s="355" t="s">
        <v>535</v>
      </c>
      <c r="D94" s="480" t="s">
        <v>63</v>
      </c>
      <c r="E94" s="375" t="s">
        <v>536</v>
      </c>
      <c r="F94" s="367"/>
      <c r="G94" s="367"/>
      <c r="H94" s="357">
        <f t="shared" ref="H94:H97" si="76">H93+F94-G94</f>
        <v>118711254.08000015</v>
      </c>
      <c r="I94" s="367"/>
      <c r="J94" s="367"/>
      <c r="K94" s="357">
        <f t="shared" ref="K94:K97" si="77">K93+I94-J94</f>
        <v>43174.5</v>
      </c>
      <c r="L94" s="368">
        <f t="shared" ref="L94:L97" si="78">H94+K94</f>
        <v>118754428.58000015</v>
      </c>
      <c r="M94" s="368"/>
      <c r="N94" s="367"/>
      <c r="O94" s="367"/>
      <c r="P94" s="367"/>
      <c r="Q94" s="367"/>
      <c r="R94" s="367"/>
      <c r="S94" s="367">
        <v>509000</v>
      </c>
      <c r="T94" s="367"/>
      <c r="U94" s="367"/>
      <c r="V94" s="367"/>
      <c r="W94" s="367"/>
      <c r="X94" s="367"/>
      <c r="Y94" s="367"/>
      <c r="Z94" s="367"/>
      <c r="AA94" s="367"/>
      <c r="AB94" s="367"/>
      <c r="AC94" s="367"/>
      <c r="AD94" s="367"/>
      <c r="AE94" s="367"/>
      <c r="AF94" s="367">
        <v>-509000</v>
      </c>
      <c r="AG94" s="367"/>
      <c r="AH94" s="367"/>
      <c r="AI94" s="367"/>
      <c r="AJ94" s="367"/>
      <c r="AK94" s="367"/>
      <c r="AL94" s="367"/>
      <c r="AM94" s="367"/>
      <c r="AN94" s="367"/>
      <c r="AO94" s="367"/>
      <c r="AP94" s="367"/>
      <c r="AQ94" s="367"/>
      <c r="AR94" s="369"/>
      <c r="AS94" s="367"/>
      <c r="AT94" s="369"/>
      <c r="AU94" s="370"/>
      <c r="AV94" s="376"/>
      <c r="AW94" s="362"/>
      <c r="AX94" s="362"/>
      <c r="AY94" s="363"/>
      <c r="AZ94" s="362"/>
      <c r="BA94" s="364"/>
      <c r="BB94" s="365"/>
    </row>
    <row r="95" spans="1:54" s="305" customFormat="1" ht="31.5" x14ac:dyDescent="0.25">
      <c r="A95" s="317">
        <v>45433</v>
      </c>
      <c r="B95" s="189" t="s">
        <v>496</v>
      </c>
      <c r="C95" s="319">
        <v>92033606</v>
      </c>
      <c r="D95" s="479" t="s">
        <v>188</v>
      </c>
      <c r="E95" s="309" t="s">
        <v>507</v>
      </c>
      <c r="F95" s="310"/>
      <c r="G95" s="310">
        <v>3330307.2</v>
      </c>
      <c r="H95" s="76">
        <f t="shared" si="76"/>
        <v>115380946.88000014</v>
      </c>
      <c r="I95" s="310"/>
      <c r="J95" s="310"/>
      <c r="K95" s="76">
        <f t="shared" si="77"/>
        <v>43174.5</v>
      </c>
      <c r="L95" s="315">
        <f t="shared" si="78"/>
        <v>115424121.38000014</v>
      </c>
      <c r="M95" s="315"/>
      <c r="N95" s="310"/>
      <c r="O95" s="310"/>
      <c r="P95" s="310"/>
      <c r="Q95" s="310">
        <v>620000</v>
      </c>
      <c r="R95" s="310"/>
      <c r="S95" s="310"/>
      <c r="T95" s="310"/>
      <c r="U95" s="310">
        <v>200000</v>
      </c>
      <c r="V95" s="310"/>
      <c r="W95" s="310">
        <v>1885376</v>
      </c>
      <c r="X95" s="310"/>
      <c r="Y95" s="310">
        <v>800000</v>
      </c>
      <c r="Z95" s="310"/>
      <c r="AA95" s="310"/>
      <c r="AB95" s="310"/>
      <c r="AC95" s="310"/>
      <c r="AD95" s="310"/>
      <c r="AE95" s="310"/>
      <c r="AF95" s="310"/>
      <c r="AG95" s="310"/>
      <c r="AH95" s="310"/>
      <c r="AI95" s="310"/>
      <c r="AJ95" s="310"/>
      <c r="AK95" s="310"/>
      <c r="AL95" s="310">
        <v>105161.28</v>
      </c>
      <c r="AM95" s="310"/>
      <c r="AN95" s="310">
        <v>6200</v>
      </c>
      <c r="AO95" s="310"/>
      <c r="AP95" s="310">
        <v>53707.519999999997</v>
      </c>
      <c r="AQ95" s="310">
        <v>0</v>
      </c>
      <c r="AR95" s="310">
        <v>10000</v>
      </c>
      <c r="AS95" s="310"/>
      <c r="AT95" s="313"/>
      <c r="AU95" s="312"/>
      <c r="AV95" s="304"/>
      <c r="AW95" s="168">
        <f t="shared" ref="AW95:AW99" si="79">G95+J95+SUM(AH95:AU95)</f>
        <v>3505376</v>
      </c>
      <c r="AX95" s="168">
        <f t="shared" ref="AX95:AX99" si="80">SUM(N95:AG95)</f>
        <v>3505376</v>
      </c>
      <c r="AY95" s="335">
        <f t="shared" ref="AY95:AY99" si="81">AW95-AX95</f>
        <v>0</v>
      </c>
      <c r="AZ95" s="168">
        <f t="shared" ref="AZ95:AZ99" si="82">AY95-J95</f>
        <v>0</v>
      </c>
      <c r="BA95" s="336">
        <f t="shared" ref="BA95:BA99" si="83">AY95-AZ95</f>
        <v>0</v>
      </c>
      <c r="BB95" s="168"/>
    </row>
    <row r="96" spans="1:54" s="305" customFormat="1" ht="31.5" x14ac:dyDescent="0.25">
      <c r="A96" s="317">
        <v>45433</v>
      </c>
      <c r="B96" s="189" t="s">
        <v>497</v>
      </c>
      <c r="C96" s="319">
        <v>92033607</v>
      </c>
      <c r="D96" s="479" t="s">
        <v>508</v>
      </c>
      <c r="E96" s="309" t="s">
        <v>509</v>
      </c>
      <c r="F96" s="310"/>
      <c r="G96" s="310">
        <v>12000</v>
      </c>
      <c r="H96" s="76">
        <f t="shared" si="76"/>
        <v>115368946.88000014</v>
      </c>
      <c r="I96" s="310"/>
      <c r="J96" s="310"/>
      <c r="K96" s="76">
        <f t="shared" si="77"/>
        <v>43174.5</v>
      </c>
      <c r="L96" s="315">
        <f t="shared" si="78"/>
        <v>115412121.38000014</v>
      </c>
      <c r="M96" s="315"/>
      <c r="N96" s="310"/>
      <c r="O96" s="310"/>
      <c r="P96" s="310"/>
      <c r="Q96" s="310"/>
      <c r="R96" s="310"/>
      <c r="S96" s="310"/>
      <c r="T96" s="310"/>
      <c r="U96" s="310"/>
      <c r="V96" s="310"/>
      <c r="W96" s="310"/>
      <c r="X96" s="310"/>
      <c r="Y96" s="310"/>
      <c r="Z96" s="310"/>
      <c r="AA96" s="310"/>
      <c r="AB96" s="310"/>
      <c r="AC96" s="310"/>
      <c r="AD96" s="310"/>
      <c r="AE96" s="310"/>
      <c r="AF96" s="310"/>
      <c r="AG96" s="310"/>
      <c r="AH96" s="310">
        <v>-12000</v>
      </c>
      <c r="AI96" s="310"/>
      <c r="AJ96" s="310"/>
      <c r="AK96" s="310"/>
      <c r="AL96" s="310"/>
      <c r="AM96" s="310"/>
      <c r="AN96" s="310"/>
      <c r="AO96" s="310"/>
      <c r="AP96" s="310"/>
      <c r="AQ96" s="310"/>
      <c r="AR96" s="313"/>
      <c r="AS96" s="310"/>
      <c r="AT96" s="313"/>
      <c r="AU96" s="312"/>
      <c r="AV96" s="304"/>
      <c r="AW96" s="168">
        <f t="shared" si="79"/>
        <v>0</v>
      </c>
      <c r="AX96" s="168">
        <f t="shared" si="80"/>
        <v>0</v>
      </c>
      <c r="AY96" s="335">
        <f t="shared" si="81"/>
        <v>0</v>
      </c>
      <c r="AZ96" s="168">
        <f t="shared" si="82"/>
        <v>0</v>
      </c>
      <c r="BA96" s="336">
        <f t="shared" si="83"/>
        <v>0</v>
      </c>
      <c r="BB96" s="168"/>
    </row>
    <row r="97" spans="1:54" s="305" customFormat="1" ht="31.5" x14ac:dyDescent="0.25">
      <c r="A97" s="317">
        <v>45433</v>
      </c>
      <c r="B97" s="319" t="s">
        <v>498</v>
      </c>
      <c r="C97" s="319">
        <v>92033608</v>
      </c>
      <c r="D97" s="479" t="s">
        <v>510</v>
      </c>
      <c r="E97" s="309" t="s">
        <v>511</v>
      </c>
      <c r="F97" s="310"/>
      <c r="G97" s="310">
        <v>1400</v>
      </c>
      <c r="H97" s="76">
        <f t="shared" si="76"/>
        <v>115367546.88000014</v>
      </c>
      <c r="I97" s="310"/>
      <c r="J97" s="310"/>
      <c r="K97" s="76">
        <f t="shared" si="77"/>
        <v>43174.5</v>
      </c>
      <c r="L97" s="315">
        <f t="shared" si="78"/>
        <v>115410721.38000014</v>
      </c>
      <c r="M97" s="315"/>
      <c r="N97" s="310"/>
      <c r="O97" s="310"/>
      <c r="P97" s="310"/>
      <c r="Q97" s="310"/>
      <c r="R97" s="310"/>
      <c r="S97" s="310"/>
      <c r="T97" s="310"/>
      <c r="U97" s="310"/>
      <c r="V97" s="310"/>
      <c r="W97" s="310"/>
      <c r="X97" s="310"/>
      <c r="Y97" s="310"/>
      <c r="Z97" s="310"/>
      <c r="AA97" s="310"/>
      <c r="AB97" s="310"/>
      <c r="AC97" s="310"/>
      <c r="AD97" s="310"/>
      <c r="AE97" s="310"/>
      <c r="AF97" s="310"/>
      <c r="AG97" s="310"/>
      <c r="AH97" s="310">
        <v>-1400</v>
      </c>
      <c r="AI97" s="310"/>
      <c r="AJ97" s="310"/>
      <c r="AK97" s="310"/>
      <c r="AL97" s="310"/>
      <c r="AM97" s="310"/>
      <c r="AN97" s="310"/>
      <c r="AO97" s="310"/>
      <c r="AP97" s="310"/>
      <c r="AQ97" s="310"/>
      <c r="AR97" s="313"/>
      <c r="AS97" s="310"/>
      <c r="AT97" s="313"/>
      <c r="AU97" s="312"/>
      <c r="AV97" s="304"/>
      <c r="AW97" s="168">
        <f t="shared" si="79"/>
        <v>0</v>
      </c>
      <c r="AX97" s="168">
        <f t="shared" si="80"/>
        <v>0</v>
      </c>
      <c r="AY97" s="335">
        <f t="shared" si="81"/>
        <v>0</v>
      </c>
      <c r="AZ97" s="168">
        <f t="shared" si="82"/>
        <v>0</v>
      </c>
      <c r="BA97" s="336">
        <f t="shared" si="83"/>
        <v>0</v>
      </c>
      <c r="BB97" s="168"/>
    </row>
    <row r="98" spans="1:54" s="305" customFormat="1" ht="47.25" x14ac:dyDescent="0.25">
      <c r="A98" s="317">
        <v>45433</v>
      </c>
      <c r="B98" s="319" t="s">
        <v>499</v>
      </c>
      <c r="C98" s="319">
        <v>92033609</v>
      </c>
      <c r="D98" s="479" t="s">
        <v>512</v>
      </c>
      <c r="E98" s="309" t="s">
        <v>513</v>
      </c>
      <c r="F98" s="310"/>
      <c r="G98" s="310">
        <v>1242.49</v>
      </c>
      <c r="H98" s="76">
        <f t="shared" si="56"/>
        <v>115366304.39000015</v>
      </c>
      <c r="I98" s="310"/>
      <c r="J98" s="310"/>
      <c r="K98" s="76">
        <f t="shared" si="55"/>
        <v>43174.5</v>
      </c>
      <c r="L98" s="315">
        <f t="shared" ref="L98:L104" si="84">H98+K98</f>
        <v>115409478.89000015</v>
      </c>
      <c r="M98" s="315"/>
      <c r="N98" s="310"/>
      <c r="O98" s="310"/>
      <c r="P98" s="310"/>
      <c r="Q98" s="310"/>
      <c r="R98" s="310"/>
      <c r="S98" s="310"/>
      <c r="T98" s="310"/>
      <c r="U98" s="310"/>
      <c r="V98" s="310"/>
      <c r="W98" s="310"/>
      <c r="X98" s="310"/>
      <c r="Y98" s="310"/>
      <c r="Z98" s="310"/>
      <c r="AA98" s="310"/>
      <c r="AB98" s="310"/>
      <c r="AC98" s="310"/>
      <c r="AD98" s="310"/>
      <c r="AE98" s="310"/>
      <c r="AF98" s="310"/>
      <c r="AG98" s="310"/>
      <c r="AH98" s="310">
        <v>-1242.49</v>
      </c>
      <c r="AI98" s="310"/>
      <c r="AJ98" s="310"/>
      <c r="AK98" s="310"/>
      <c r="AL98" s="310"/>
      <c r="AM98" s="310"/>
      <c r="AN98" s="310"/>
      <c r="AO98" s="310"/>
      <c r="AP98" s="310"/>
      <c r="AQ98" s="310"/>
      <c r="AR98" s="313"/>
      <c r="AS98" s="310"/>
      <c r="AT98" s="313"/>
      <c r="AU98" s="312"/>
      <c r="AV98" s="304"/>
      <c r="AW98" s="168">
        <f t="shared" si="79"/>
        <v>0</v>
      </c>
      <c r="AX98" s="168">
        <f t="shared" si="80"/>
        <v>0</v>
      </c>
      <c r="AY98" s="335">
        <f t="shared" si="81"/>
        <v>0</v>
      </c>
      <c r="AZ98" s="168">
        <f t="shared" si="82"/>
        <v>0</v>
      </c>
      <c r="BA98" s="336">
        <f t="shared" si="83"/>
        <v>0</v>
      </c>
      <c r="BB98" s="168"/>
    </row>
    <row r="99" spans="1:54" s="305" customFormat="1" ht="31.5" x14ac:dyDescent="0.25">
      <c r="A99" s="317">
        <v>45433</v>
      </c>
      <c r="B99" s="319" t="s">
        <v>500</v>
      </c>
      <c r="C99" s="319">
        <v>92033610</v>
      </c>
      <c r="D99" s="479" t="s">
        <v>514</v>
      </c>
      <c r="E99" s="309" t="s">
        <v>515</v>
      </c>
      <c r="F99" s="310"/>
      <c r="G99" s="310">
        <v>291.3</v>
      </c>
      <c r="H99" s="76">
        <f t="shared" si="56"/>
        <v>115366013.09000015</v>
      </c>
      <c r="I99" s="310"/>
      <c r="J99" s="310"/>
      <c r="K99" s="76">
        <f t="shared" si="55"/>
        <v>43174.5</v>
      </c>
      <c r="L99" s="315">
        <f t="shared" si="84"/>
        <v>115409187.59000015</v>
      </c>
      <c r="M99" s="315"/>
      <c r="N99" s="310"/>
      <c r="O99" s="310"/>
      <c r="P99" s="310"/>
      <c r="Q99" s="310"/>
      <c r="R99" s="310"/>
      <c r="S99" s="310"/>
      <c r="T99" s="310"/>
      <c r="U99" s="310"/>
      <c r="V99" s="310"/>
      <c r="W99" s="310"/>
      <c r="X99" s="310"/>
      <c r="Y99" s="310"/>
      <c r="Z99" s="310"/>
      <c r="AA99" s="310"/>
      <c r="AB99" s="310"/>
      <c r="AC99" s="310"/>
      <c r="AD99" s="310"/>
      <c r="AE99" s="310"/>
      <c r="AF99" s="310"/>
      <c r="AG99" s="310"/>
      <c r="AH99" s="310">
        <v>-291.3</v>
      </c>
      <c r="AI99" s="310"/>
      <c r="AJ99" s="310"/>
      <c r="AK99" s="310"/>
      <c r="AL99" s="310"/>
      <c r="AM99" s="310"/>
      <c r="AN99" s="310"/>
      <c r="AO99" s="310"/>
      <c r="AP99" s="310"/>
      <c r="AQ99" s="310"/>
      <c r="AR99" s="313"/>
      <c r="AS99" s="310"/>
      <c r="AT99" s="313"/>
      <c r="AU99" s="312"/>
      <c r="AV99" s="304"/>
      <c r="AW99" s="168">
        <f t="shared" si="79"/>
        <v>0</v>
      </c>
      <c r="AX99" s="168">
        <f t="shared" si="80"/>
        <v>0</v>
      </c>
      <c r="AY99" s="335">
        <f t="shared" si="81"/>
        <v>0</v>
      </c>
      <c r="AZ99" s="168">
        <f t="shared" si="82"/>
        <v>0</v>
      </c>
      <c r="BA99" s="336">
        <f t="shared" si="83"/>
        <v>0</v>
      </c>
      <c r="BB99" s="168"/>
    </row>
    <row r="100" spans="1:54" s="305" customFormat="1" ht="31.5" x14ac:dyDescent="0.25">
      <c r="A100" s="317">
        <v>45433</v>
      </c>
      <c r="B100" s="319" t="s">
        <v>501</v>
      </c>
      <c r="C100" s="319">
        <v>92033611</v>
      </c>
      <c r="D100" s="479" t="s">
        <v>516</v>
      </c>
      <c r="E100" s="309" t="s">
        <v>517</v>
      </c>
      <c r="F100" s="310"/>
      <c r="G100" s="310">
        <v>9700</v>
      </c>
      <c r="H100" s="76">
        <f t="shared" si="56"/>
        <v>115356313.09000015</v>
      </c>
      <c r="I100" s="310"/>
      <c r="J100" s="310"/>
      <c r="K100" s="76">
        <f t="shared" si="55"/>
        <v>43174.5</v>
      </c>
      <c r="L100" s="315">
        <f t="shared" si="84"/>
        <v>115399487.59000015</v>
      </c>
      <c r="M100" s="315"/>
      <c r="N100" s="310"/>
      <c r="O100" s="310"/>
      <c r="P100" s="310"/>
      <c r="Q100" s="310"/>
      <c r="R100" s="310"/>
      <c r="S100" s="310"/>
      <c r="T100" s="310"/>
      <c r="U100" s="310"/>
      <c r="V100" s="310"/>
      <c r="W100" s="310"/>
      <c r="X100" s="310"/>
      <c r="Y100" s="310"/>
      <c r="Z100" s="310"/>
      <c r="AA100" s="310"/>
      <c r="AB100" s="310"/>
      <c r="AC100" s="310"/>
      <c r="AD100" s="310"/>
      <c r="AE100" s="310"/>
      <c r="AF100" s="310"/>
      <c r="AG100" s="310"/>
      <c r="AH100" s="310">
        <v>-9700</v>
      </c>
      <c r="AI100" s="310"/>
      <c r="AJ100" s="310"/>
      <c r="AK100" s="310"/>
      <c r="AL100" s="310"/>
      <c r="AM100" s="310"/>
      <c r="AN100" s="310"/>
      <c r="AO100" s="310"/>
      <c r="AP100" s="310"/>
      <c r="AQ100" s="310"/>
      <c r="AR100" s="313"/>
      <c r="AS100" s="310"/>
      <c r="AT100" s="313"/>
      <c r="AU100" s="312"/>
      <c r="AV100" s="304"/>
      <c r="AW100" s="168">
        <f t="shared" ref="AW100" si="85">G100+J100+SUM(AH100:AU100)</f>
        <v>0</v>
      </c>
      <c r="AX100" s="168">
        <f t="shared" ref="AX100" si="86">SUM(N100:AG100)</f>
        <v>0</v>
      </c>
      <c r="AY100" s="335">
        <f t="shared" ref="AY100" si="87">AW100-AX100</f>
        <v>0</v>
      </c>
      <c r="AZ100" s="168">
        <f t="shared" ref="AZ100" si="88">AY100-J100</f>
        <v>0</v>
      </c>
      <c r="BA100" s="336">
        <f t="shared" ref="BA100" si="89">AY100-AZ100</f>
        <v>0</v>
      </c>
      <c r="BB100" s="168"/>
    </row>
    <row r="101" spans="1:54" s="305" customFormat="1" ht="31.5" x14ac:dyDescent="0.25">
      <c r="A101" s="317">
        <v>45434</v>
      </c>
      <c r="B101" s="319" t="s">
        <v>502</v>
      </c>
      <c r="C101" s="319">
        <v>92033612</v>
      </c>
      <c r="D101" s="479" t="s">
        <v>63</v>
      </c>
      <c r="E101" s="309" t="s">
        <v>518</v>
      </c>
      <c r="F101" s="310"/>
      <c r="G101" s="310">
        <v>135000</v>
      </c>
      <c r="H101" s="76">
        <f t="shared" si="56"/>
        <v>115221313.09000015</v>
      </c>
      <c r="I101" s="310"/>
      <c r="J101" s="310"/>
      <c r="K101" s="76">
        <f t="shared" si="55"/>
        <v>43174.5</v>
      </c>
      <c r="L101" s="315">
        <f t="shared" si="84"/>
        <v>115264487.59000015</v>
      </c>
      <c r="M101" s="321"/>
      <c r="N101" s="310"/>
      <c r="O101" s="310"/>
      <c r="P101" s="310"/>
      <c r="Q101" s="310"/>
      <c r="R101" s="310"/>
      <c r="S101" s="310"/>
      <c r="T101" s="310"/>
      <c r="U101" s="310"/>
      <c r="V101" s="310"/>
      <c r="W101" s="310"/>
      <c r="X101" s="310"/>
      <c r="Y101" s="310"/>
      <c r="Z101" s="310"/>
      <c r="AA101" s="310"/>
      <c r="AB101" s="310"/>
      <c r="AC101" s="310"/>
      <c r="AD101" s="310"/>
      <c r="AE101" s="310"/>
      <c r="AF101" s="310">
        <v>135000</v>
      </c>
      <c r="AG101" s="310"/>
      <c r="AH101" s="310"/>
      <c r="AI101" s="310"/>
      <c r="AJ101" s="310"/>
      <c r="AK101" s="310"/>
      <c r="AL101" s="310"/>
      <c r="AM101" s="310"/>
      <c r="AN101" s="310"/>
      <c r="AO101" s="310"/>
      <c r="AP101" s="310"/>
      <c r="AQ101" s="310"/>
      <c r="AR101" s="313"/>
      <c r="AS101" s="310"/>
      <c r="AT101" s="313"/>
      <c r="AU101" s="312"/>
      <c r="AV101" s="304"/>
      <c r="AW101" s="168">
        <f t="shared" ref="AW101:AW104" si="90">G101+J101+SUM(AH101:AU101)</f>
        <v>135000</v>
      </c>
      <c r="AX101" s="168">
        <f t="shared" ref="AX101:AX104" si="91">SUM(N101:AG101)</f>
        <v>135000</v>
      </c>
      <c r="AY101" s="335">
        <f t="shared" ref="AY101:AY104" si="92">AW101-AX101</f>
        <v>0</v>
      </c>
      <c r="AZ101" s="168">
        <f t="shared" ref="AZ101:AZ104" si="93">AY101-J101</f>
        <v>0</v>
      </c>
      <c r="BA101" s="336">
        <f t="shared" ref="BA101:BA104" si="94">AY101-AZ101</f>
        <v>0</v>
      </c>
      <c r="BB101" s="168"/>
    </row>
    <row r="102" spans="1:54" s="366" customFormat="1" ht="31.5" x14ac:dyDescent="0.25">
      <c r="A102" s="354">
        <v>45434</v>
      </c>
      <c r="B102" s="355"/>
      <c r="C102" s="355" t="s">
        <v>537</v>
      </c>
      <c r="D102" s="480" t="s">
        <v>63</v>
      </c>
      <c r="E102" s="375" t="s">
        <v>538</v>
      </c>
      <c r="F102" s="367"/>
      <c r="G102" s="367"/>
      <c r="H102" s="357">
        <f t="shared" si="56"/>
        <v>115221313.09000015</v>
      </c>
      <c r="I102" s="367"/>
      <c r="J102" s="367"/>
      <c r="K102" s="357">
        <f t="shared" ref="K102:K103" si="95">K101+I102-J102</f>
        <v>43174.5</v>
      </c>
      <c r="L102" s="368">
        <f t="shared" ref="L102:L103" si="96">H102+K102</f>
        <v>115264487.59000015</v>
      </c>
      <c r="M102" s="626">
        <v>135000</v>
      </c>
      <c r="N102" s="367"/>
      <c r="O102" s="367"/>
      <c r="P102" s="367"/>
      <c r="Q102" s="367"/>
      <c r="R102" s="367"/>
      <c r="S102" s="367"/>
      <c r="T102" s="367"/>
      <c r="U102" s="367"/>
      <c r="V102" s="367"/>
      <c r="W102" s="356"/>
      <c r="X102" s="356"/>
      <c r="Y102" s="356"/>
      <c r="Z102" s="356"/>
      <c r="AA102" s="356"/>
      <c r="AB102" s="356"/>
      <c r="AC102" s="356"/>
      <c r="AD102" s="356"/>
      <c r="AE102" s="356"/>
      <c r="AF102" s="356">
        <v>-135000</v>
      </c>
      <c r="AG102" s="367"/>
      <c r="AH102" s="367"/>
      <c r="AI102" s="367"/>
      <c r="AJ102" s="367"/>
      <c r="AK102" s="367"/>
      <c r="AL102" s="367"/>
      <c r="AM102" s="367"/>
      <c r="AN102" s="367"/>
      <c r="AO102" s="367"/>
      <c r="AP102" s="367"/>
      <c r="AQ102" s="367"/>
      <c r="AR102" s="369"/>
      <c r="AS102" s="367"/>
      <c r="AT102" s="369"/>
      <c r="AU102" s="370"/>
      <c r="AV102" s="361"/>
      <c r="AW102" s="365">
        <f t="shared" si="90"/>
        <v>0</v>
      </c>
      <c r="AX102" s="365">
        <f t="shared" si="91"/>
        <v>-135000</v>
      </c>
      <c r="AY102" s="371">
        <f t="shared" si="92"/>
        <v>135000</v>
      </c>
      <c r="AZ102" s="365">
        <f t="shared" si="93"/>
        <v>135000</v>
      </c>
      <c r="BA102" s="372">
        <f t="shared" si="94"/>
        <v>0</v>
      </c>
      <c r="BB102" s="365"/>
    </row>
    <row r="103" spans="1:54" s="305" customFormat="1" ht="47.25" x14ac:dyDescent="0.25">
      <c r="A103" s="187">
        <v>45443</v>
      </c>
      <c r="B103" s="189" t="s">
        <v>503</v>
      </c>
      <c r="C103" s="189" t="s">
        <v>504</v>
      </c>
      <c r="D103" s="391" t="s">
        <v>519</v>
      </c>
      <c r="E103" s="178" t="s">
        <v>520</v>
      </c>
      <c r="F103" s="73"/>
      <c r="G103" s="73"/>
      <c r="H103" s="76">
        <f t="shared" si="56"/>
        <v>115221313.09000015</v>
      </c>
      <c r="I103" s="310"/>
      <c r="J103" s="310">
        <v>510</v>
      </c>
      <c r="K103" s="76">
        <f t="shared" si="95"/>
        <v>42664.5</v>
      </c>
      <c r="L103" s="315">
        <f t="shared" si="96"/>
        <v>115263977.59000015</v>
      </c>
      <c r="M103" s="315"/>
      <c r="N103" s="73"/>
      <c r="O103" s="73"/>
      <c r="P103" s="73">
        <v>510</v>
      </c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73"/>
      <c r="AK103" s="73"/>
      <c r="AL103" s="73"/>
      <c r="AM103" s="73"/>
      <c r="AN103" s="73"/>
      <c r="AO103" s="73"/>
      <c r="AP103" s="73"/>
      <c r="AQ103" s="73"/>
      <c r="AR103" s="316"/>
      <c r="AS103" s="73"/>
      <c r="AT103" s="316"/>
      <c r="AU103" s="185"/>
      <c r="AV103" s="304"/>
      <c r="AW103" s="168">
        <f t="shared" si="90"/>
        <v>510</v>
      </c>
      <c r="AX103" s="168">
        <f t="shared" si="91"/>
        <v>510</v>
      </c>
      <c r="AY103" s="335">
        <f t="shared" si="92"/>
        <v>0</v>
      </c>
      <c r="AZ103" s="168">
        <f t="shared" si="93"/>
        <v>-510</v>
      </c>
      <c r="BA103" s="336">
        <f t="shared" si="94"/>
        <v>510</v>
      </c>
      <c r="BB103" s="168"/>
    </row>
    <row r="104" spans="1:54" s="305" customFormat="1" ht="15.75" x14ac:dyDescent="0.25">
      <c r="A104" s="317"/>
      <c r="B104" s="318"/>
      <c r="C104" s="319"/>
      <c r="D104" s="320"/>
      <c r="E104" s="309"/>
      <c r="F104" s="321"/>
      <c r="G104" s="321"/>
      <c r="H104" s="76">
        <f t="shared" si="56"/>
        <v>115221313.09000015</v>
      </c>
      <c r="I104" s="310"/>
      <c r="J104" s="310"/>
      <c r="K104" s="76">
        <f t="shared" si="55"/>
        <v>42664.5</v>
      </c>
      <c r="L104" s="315">
        <f t="shared" si="84"/>
        <v>115263977.59000015</v>
      </c>
      <c r="M104" s="315"/>
      <c r="N104" s="321"/>
      <c r="O104" s="321"/>
      <c r="P104" s="321"/>
      <c r="Q104" s="321"/>
      <c r="R104" s="321"/>
      <c r="S104" s="321"/>
      <c r="T104" s="321"/>
      <c r="U104" s="321"/>
      <c r="V104" s="321"/>
      <c r="W104" s="321"/>
      <c r="X104" s="321"/>
      <c r="Y104" s="321"/>
      <c r="Z104" s="321"/>
      <c r="AA104" s="321"/>
      <c r="AB104" s="321"/>
      <c r="AC104" s="321"/>
      <c r="AD104" s="321"/>
      <c r="AE104" s="321"/>
      <c r="AF104" s="321"/>
      <c r="AG104" s="321"/>
      <c r="AH104" s="321"/>
      <c r="AI104" s="321"/>
      <c r="AJ104" s="321"/>
      <c r="AK104" s="321"/>
      <c r="AL104" s="321"/>
      <c r="AM104" s="321"/>
      <c r="AN104" s="321"/>
      <c r="AO104" s="321"/>
      <c r="AP104" s="321"/>
      <c r="AQ104" s="321"/>
      <c r="AR104" s="322"/>
      <c r="AS104" s="321"/>
      <c r="AT104" s="322"/>
      <c r="AU104" s="315"/>
      <c r="AV104" s="304"/>
      <c r="AW104" s="168">
        <f t="shared" si="90"/>
        <v>0</v>
      </c>
      <c r="AX104" s="168">
        <f t="shared" si="91"/>
        <v>0</v>
      </c>
      <c r="AY104" s="335">
        <f t="shared" si="92"/>
        <v>0</v>
      </c>
      <c r="AZ104" s="168">
        <f t="shared" si="93"/>
        <v>0</v>
      </c>
      <c r="BA104" s="336">
        <f t="shared" si="94"/>
        <v>0</v>
      </c>
      <c r="BB104" s="168"/>
    </row>
    <row r="105" spans="1:54" s="111" customFormat="1" ht="29.45" customHeight="1" thickBot="1" x14ac:dyDescent="0.3">
      <c r="A105" s="192"/>
      <c r="B105" s="193"/>
      <c r="C105" s="193"/>
      <c r="D105" s="194"/>
      <c r="E105" s="195" t="s">
        <v>483</v>
      </c>
      <c r="F105" s="75">
        <f>SUM(F85:F103)</f>
        <v>1932970.06</v>
      </c>
      <c r="G105" s="75">
        <f>SUM(G85:G103)</f>
        <v>4121205.99</v>
      </c>
      <c r="H105" s="75">
        <f>H104</f>
        <v>115221313.09000015</v>
      </c>
      <c r="I105" s="75">
        <f>SUM(I85:I103)</f>
        <v>5000</v>
      </c>
      <c r="J105" s="75">
        <f>SUM(J85:J103)</f>
        <v>510</v>
      </c>
      <c r="K105" s="75">
        <f>K104</f>
        <v>42664.5</v>
      </c>
      <c r="L105" s="75">
        <f>H105+K105</f>
        <v>115263977.59000015</v>
      </c>
      <c r="M105" s="75">
        <f>SUM(M88:M104)</f>
        <v>135000</v>
      </c>
      <c r="N105" s="75">
        <f t="shared" ref="N105:T105" si="97">SUM(N85:N103)</f>
        <v>0</v>
      </c>
      <c r="O105" s="75">
        <f t="shared" si="97"/>
        <v>0</v>
      </c>
      <c r="P105" s="75">
        <f t="shared" si="97"/>
        <v>510</v>
      </c>
      <c r="Q105" s="75">
        <f t="shared" si="97"/>
        <v>623510</v>
      </c>
      <c r="R105" s="75">
        <f t="shared" si="97"/>
        <v>0</v>
      </c>
      <c r="S105" s="75">
        <f t="shared" si="97"/>
        <v>509000</v>
      </c>
      <c r="T105" s="75">
        <f t="shared" si="97"/>
        <v>0</v>
      </c>
      <c r="U105" s="75">
        <f t="shared" ref="U105:AU105" si="98">SUM(U85:U103)</f>
        <v>200000</v>
      </c>
      <c r="V105" s="75">
        <f t="shared" si="98"/>
        <v>0</v>
      </c>
      <c r="W105" s="75">
        <f t="shared" si="98"/>
        <v>2039076</v>
      </c>
      <c r="X105" s="75">
        <f t="shared" si="98"/>
        <v>0</v>
      </c>
      <c r="Y105" s="75">
        <f t="shared" si="98"/>
        <v>811684</v>
      </c>
      <c r="Z105" s="75">
        <f t="shared" si="98"/>
        <v>0</v>
      </c>
      <c r="AA105" s="75">
        <f t="shared" si="98"/>
        <v>0</v>
      </c>
      <c r="AB105" s="75">
        <f t="shared" si="98"/>
        <v>0</v>
      </c>
      <c r="AC105" s="75">
        <f t="shared" si="98"/>
        <v>0</v>
      </c>
      <c r="AD105" s="75">
        <f t="shared" si="98"/>
        <v>0</v>
      </c>
      <c r="AE105" s="75">
        <f t="shared" si="98"/>
        <v>0</v>
      </c>
      <c r="AF105" s="75">
        <f>SUM(AF85:AF103)</f>
        <v>-70000</v>
      </c>
      <c r="AG105" s="75">
        <f t="shared" si="98"/>
        <v>0</v>
      </c>
      <c r="AH105" s="75">
        <f t="shared" si="98"/>
        <v>-24633.79</v>
      </c>
      <c r="AI105" s="75">
        <f t="shared" si="98"/>
        <v>0</v>
      </c>
      <c r="AJ105" s="75">
        <f t="shared" si="98"/>
        <v>0</v>
      </c>
      <c r="AK105" s="75">
        <f t="shared" si="98"/>
        <v>0</v>
      </c>
      <c r="AL105" s="75">
        <f t="shared" si="98"/>
        <v>109022.28</v>
      </c>
      <c r="AM105" s="75">
        <f t="shared" si="98"/>
        <v>0</v>
      </c>
      <c r="AN105" s="75">
        <f t="shared" si="98"/>
        <v>6200</v>
      </c>
      <c r="AO105" s="75">
        <f t="shared" si="98"/>
        <v>0</v>
      </c>
      <c r="AP105" s="75">
        <f t="shared" si="98"/>
        <v>56281.52</v>
      </c>
      <c r="AQ105" s="75">
        <f t="shared" si="98"/>
        <v>0</v>
      </c>
      <c r="AR105" s="75">
        <f t="shared" si="98"/>
        <v>10000</v>
      </c>
      <c r="AS105" s="75">
        <f t="shared" si="98"/>
        <v>0</v>
      </c>
      <c r="AT105" s="75">
        <f t="shared" si="98"/>
        <v>0</v>
      </c>
      <c r="AU105" s="75">
        <f t="shared" si="98"/>
        <v>0</v>
      </c>
      <c r="AV105" s="166"/>
      <c r="AW105" s="115">
        <f t="shared" si="29"/>
        <v>4278586</v>
      </c>
      <c r="AX105" s="115">
        <f t="shared" si="30"/>
        <v>4113780</v>
      </c>
      <c r="AY105" s="112">
        <f t="shared" si="31"/>
        <v>164806</v>
      </c>
      <c r="AZ105" s="115">
        <f t="shared" si="26"/>
        <v>164296</v>
      </c>
      <c r="BA105" s="167">
        <f t="shared" si="27"/>
        <v>510</v>
      </c>
      <c r="BB105" s="168"/>
    </row>
    <row r="106" spans="1:54" s="131" customFormat="1" ht="15.75" x14ac:dyDescent="0.25">
      <c r="A106" s="323"/>
      <c r="B106" s="307"/>
      <c r="C106" s="178"/>
      <c r="D106" s="308"/>
      <c r="E106" s="324"/>
      <c r="F106" s="312"/>
      <c r="G106" s="312"/>
      <c r="H106" s="311"/>
      <c r="I106" s="312"/>
      <c r="J106" s="312"/>
      <c r="K106" s="311"/>
      <c r="L106" s="312">
        <f t="shared" si="22"/>
        <v>0</v>
      </c>
      <c r="M106" s="312"/>
      <c r="N106" s="312"/>
      <c r="O106" s="312"/>
      <c r="P106" s="312"/>
      <c r="Q106" s="312"/>
      <c r="R106" s="312"/>
      <c r="S106" s="312"/>
      <c r="T106" s="312"/>
      <c r="U106" s="312"/>
      <c r="V106" s="312"/>
      <c r="W106" s="312"/>
      <c r="X106" s="312"/>
      <c r="Y106" s="312"/>
      <c r="Z106" s="312"/>
      <c r="AA106" s="312"/>
      <c r="AB106" s="312"/>
      <c r="AC106" s="312"/>
      <c r="AD106" s="312"/>
      <c r="AE106" s="312"/>
      <c r="AF106" s="312"/>
      <c r="AG106" s="312"/>
      <c r="AH106" s="312"/>
      <c r="AI106" s="312"/>
      <c r="AJ106" s="151"/>
      <c r="AK106" s="151"/>
      <c r="AL106" s="151"/>
      <c r="AM106" s="151"/>
      <c r="AN106" s="151"/>
      <c r="AO106" s="151"/>
      <c r="AP106" s="151"/>
      <c r="AQ106" s="151"/>
      <c r="AR106" s="158"/>
      <c r="AS106" s="151"/>
      <c r="AT106" s="158"/>
      <c r="AU106" s="151"/>
      <c r="AV106" s="135"/>
      <c r="AW106" s="115">
        <f t="shared" si="29"/>
        <v>0</v>
      </c>
      <c r="AX106" s="115">
        <f t="shared" si="30"/>
        <v>0</v>
      </c>
      <c r="AY106" s="112">
        <f t="shared" si="31"/>
        <v>0</v>
      </c>
      <c r="AZ106" s="115">
        <f t="shared" si="26"/>
        <v>0</v>
      </c>
      <c r="BA106" s="175">
        <f t="shared" si="27"/>
        <v>0</v>
      </c>
      <c r="BB106" s="118"/>
    </row>
    <row r="107" spans="1:54" s="134" customFormat="1" ht="15.75" x14ac:dyDescent="0.25">
      <c r="A107" s="339">
        <v>45453</v>
      </c>
      <c r="B107" s="188"/>
      <c r="C107" s="177" t="s">
        <v>540</v>
      </c>
      <c r="D107" s="189"/>
      <c r="E107" s="191" t="s">
        <v>486</v>
      </c>
      <c r="F107" s="73"/>
      <c r="G107" s="73"/>
      <c r="H107" s="76">
        <f>H103+F107-G107</f>
        <v>115221313.09000015</v>
      </c>
      <c r="I107" s="310">
        <v>1000</v>
      </c>
      <c r="J107" s="312"/>
      <c r="K107" s="76">
        <f>K103+I107-J107</f>
        <v>43664.5</v>
      </c>
      <c r="L107" s="185">
        <f t="shared" si="22"/>
        <v>115264977.59000015</v>
      </c>
      <c r="M107" s="185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  <c r="AA107" s="73"/>
      <c r="AB107" s="73"/>
      <c r="AC107" s="73"/>
      <c r="AD107" s="73"/>
      <c r="AE107" s="73"/>
      <c r="AF107" s="73"/>
      <c r="AG107" s="73"/>
      <c r="AH107" s="73"/>
      <c r="AI107" s="73"/>
      <c r="AJ107" s="98"/>
      <c r="AK107" s="149"/>
      <c r="AL107" s="149"/>
      <c r="AM107" s="149"/>
      <c r="AN107" s="149"/>
      <c r="AO107" s="149"/>
      <c r="AP107" s="99"/>
      <c r="AQ107" s="99"/>
      <c r="AR107" s="103"/>
      <c r="AS107" s="99"/>
      <c r="AT107" s="103"/>
      <c r="AU107" s="99"/>
      <c r="AV107" s="133"/>
      <c r="AW107" s="115">
        <f t="shared" si="29"/>
        <v>0</v>
      </c>
      <c r="AX107" s="115">
        <f t="shared" si="30"/>
        <v>0</v>
      </c>
      <c r="AY107" s="112">
        <f t="shared" si="31"/>
        <v>0</v>
      </c>
      <c r="AZ107" s="115">
        <f t="shared" si="26"/>
        <v>0</v>
      </c>
      <c r="BA107" s="175">
        <f t="shared" si="27"/>
        <v>0</v>
      </c>
      <c r="BB107" s="118"/>
    </row>
    <row r="108" spans="1:54" s="134" customFormat="1" ht="15.75" x14ac:dyDescent="0.25">
      <c r="A108" s="339">
        <v>45454</v>
      </c>
      <c r="B108" s="188"/>
      <c r="C108" s="177" t="s">
        <v>541</v>
      </c>
      <c r="D108" s="182"/>
      <c r="E108" s="191" t="s">
        <v>486</v>
      </c>
      <c r="F108" s="73"/>
      <c r="G108" s="73"/>
      <c r="H108" s="76">
        <f>H107+F108-G108</f>
        <v>115221313.09000015</v>
      </c>
      <c r="I108" s="310">
        <v>500</v>
      </c>
      <c r="J108" s="312"/>
      <c r="K108" s="76">
        <f>K107+I108-J108</f>
        <v>44164.5</v>
      </c>
      <c r="L108" s="185">
        <f>H108+K108</f>
        <v>115265477.59000015</v>
      </c>
      <c r="M108" s="185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  <c r="AI108" s="73"/>
      <c r="AJ108" s="98"/>
      <c r="AK108" s="149"/>
      <c r="AL108" s="149"/>
      <c r="AM108" s="149"/>
      <c r="AN108" s="149"/>
      <c r="AO108" s="149"/>
      <c r="AP108" s="99"/>
      <c r="AQ108" s="99"/>
      <c r="AR108" s="103"/>
      <c r="AS108" s="99"/>
      <c r="AT108" s="103"/>
      <c r="AU108" s="99"/>
      <c r="AV108" s="133"/>
      <c r="AW108" s="115">
        <f t="shared" ref="AW108:AW112" si="99">G108+J108+SUM(AH108:AU108)</f>
        <v>0</v>
      </c>
      <c r="AX108" s="115">
        <f t="shared" ref="AX108:AX112" si="100">SUM(N108:AG108)</f>
        <v>0</v>
      </c>
      <c r="AY108" s="112">
        <f t="shared" ref="AY108:AY112" si="101">AW108-AX108</f>
        <v>0</v>
      </c>
      <c r="AZ108" s="115">
        <f t="shared" ref="AZ108:AZ112" si="102">AY108-J108</f>
        <v>0</v>
      </c>
      <c r="BA108" s="175">
        <f t="shared" ref="BA108:BA112" si="103">AY108-AZ108</f>
        <v>0</v>
      </c>
      <c r="BB108" s="118"/>
    </row>
    <row r="109" spans="1:54" s="134" customFormat="1" ht="15.75" x14ac:dyDescent="0.25">
      <c r="A109" s="339">
        <v>45456</v>
      </c>
      <c r="B109" s="188"/>
      <c r="C109" s="188" t="s">
        <v>542</v>
      </c>
      <c r="D109" s="182"/>
      <c r="E109" s="191" t="s">
        <v>486</v>
      </c>
      <c r="F109" s="73"/>
      <c r="G109" s="73"/>
      <c r="H109" s="76">
        <f t="shared" ref="H109:H123" si="104">H108+F109-G109</f>
        <v>115221313.09000015</v>
      </c>
      <c r="I109" s="310">
        <v>3500</v>
      </c>
      <c r="J109" s="312"/>
      <c r="K109" s="76">
        <f t="shared" ref="K109:K123" si="105">K108+I109-J109</f>
        <v>47664.5</v>
      </c>
      <c r="L109" s="185">
        <f t="shared" ref="L109:L123" si="106">H109+K109</f>
        <v>115268977.59000015</v>
      </c>
      <c r="M109" s="185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  <c r="AA109" s="73"/>
      <c r="AB109" s="73"/>
      <c r="AC109" s="73"/>
      <c r="AD109" s="73"/>
      <c r="AE109" s="73"/>
      <c r="AF109" s="73"/>
      <c r="AG109" s="73"/>
      <c r="AH109" s="73"/>
      <c r="AI109" s="73"/>
      <c r="AJ109" s="98"/>
      <c r="AK109" s="149"/>
      <c r="AL109" s="149"/>
      <c r="AM109" s="149"/>
      <c r="AN109" s="149"/>
      <c r="AO109" s="149"/>
      <c r="AP109" s="99"/>
      <c r="AQ109" s="99"/>
      <c r="AR109" s="103"/>
      <c r="AS109" s="99"/>
      <c r="AT109" s="103"/>
      <c r="AU109" s="99"/>
      <c r="AV109" s="133"/>
      <c r="AW109" s="115">
        <f t="shared" si="99"/>
        <v>0</v>
      </c>
      <c r="AX109" s="115">
        <f t="shared" si="100"/>
        <v>0</v>
      </c>
      <c r="AY109" s="112">
        <f t="shared" si="101"/>
        <v>0</v>
      </c>
      <c r="AZ109" s="115">
        <f t="shared" si="102"/>
        <v>0</v>
      </c>
      <c r="BA109" s="175">
        <f t="shared" si="103"/>
        <v>0</v>
      </c>
      <c r="BB109" s="118"/>
    </row>
    <row r="110" spans="1:54" s="134" customFormat="1" ht="31.5" x14ac:dyDescent="0.25">
      <c r="A110" s="339" t="s">
        <v>543</v>
      </c>
      <c r="B110" s="188"/>
      <c r="C110" s="188" t="s">
        <v>544</v>
      </c>
      <c r="D110" s="182"/>
      <c r="E110" s="191" t="s">
        <v>115</v>
      </c>
      <c r="F110" s="73">
        <v>289483.27</v>
      </c>
      <c r="G110" s="73"/>
      <c r="H110" s="76">
        <f t="shared" si="104"/>
        <v>115510796.36000015</v>
      </c>
      <c r="I110" s="312"/>
      <c r="J110" s="312"/>
      <c r="K110" s="76">
        <f t="shared" si="105"/>
        <v>47664.5</v>
      </c>
      <c r="L110" s="185">
        <f t="shared" si="106"/>
        <v>115558460.86000015</v>
      </c>
      <c r="M110" s="185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  <c r="AA110" s="73"/>
      <c r="AB110" s="73"/>
      <c r="AC110" s="73"/>
      <c r="AD110" s="73"/>
      <c r="AE110" s="73"/>
      <c r="AF110" s="73"/>
      <c r="AG110" s="73"/>
      <c r="AH110" s="73"/>
      <c r="AI110" s="73"/>
      <c r="AJ110" s="98"/>
      <c r="AK110" s="149"/>
      <c r="AL110" s="149"/>
      <c r="AM110" s="149"/>
      <c r="AN110" s="149"/>
      <c r="AO110" s="149"/>
      <c r="AP110" s="99"/>
      <c r="AQ110" s="99"/>
      <c r="AR110" s="103"/>
      <c r="AS110" s="99"/>
      <c r="AT110" s="103"/>
      <c r="AU110" s="99"/>
      <c r="AV110" s="133"/>
      <c r="AW110" s="115">
        <f t="shared" si="99"/>
        <v>0</v>
      </c>
      <c r="AX110" s="115">
        <f t="shared" si="100"/>
        <v>0</v>
      </c>
      <c r="AY110" s="112">
        <f t="shared" si="101"/>
        <v>0</v>
      </c>
      <c r="AZ110" s="115">
        <f t="shared" si="102"/>
        <v>0</v>
      </c>
      <c r="BA110" s="175">
        <f t="shared" si="103"/>
        <v>0</v>
      </c>
      <c r="BB110" s="118"/>
    </row>
    <row r="111" spans="1:54" s="134" customFormat="1" ht="31.5" x14ac:dyDescent="0.25">
      <c r="A111" s="339" t="s">
        <v>543</v>
      </c>
      <c r="B111" s="188"/>
      <c r="C111" s="188" t="s">
        <v>545</v>
      </c>
      <c r="D111" s="182"/>
      <c r="E111" s="191" t="s">
        <v>546</v>
      </c>
      <c r="F111" s="73">
        <v>297771.2</v>
      </c>
      <c r="G111" s="73"/>
      <c r="H111" s="76">
        <f t="shared" si="104"/>
        <v>115808567.56000015</v>
      </c>
      <c r="I111" s="312"/>
      <c r="J111" s="312"/>
      <c r="K111" s="76">
        <f t="shared" si="105"/>
        <v>47664.5</v>
      </c>
      <c r="L111" s="185">
        <f t="shared" si="106"/>
        <v>115856232.06000015</v>
      </c>
      <c r="M111" s="185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  <c r="AA111" s="73"/>
      <c r="AB111" s="73"/>
      <c r="AC111" s="73"/>
      <c r="AD111" s="73"/>
      <c r="AE111" s="73"/>
      <c r="AF111" s="73"/>
      <c r="AG111" s="73"/>
      <c r="AH111" s="73"/>
      <c r="AI111" s="73"/>
      <c r="AJ111" s="98"/>
      <c r="AK111" s="149"/>
      <c r="AL111" s="149"/>
      <c r="AM111" s="149"/>
      <c r="AN111" s="149"/>
      <c r="AO111" s="149"/>
      <c r="AP111" s="99"/>
      <c r="AQ111" s="99"/>
      <c r="AR111" s="103"/>
      <c r="AS111" s="99"/>
      <c r="AT111" s="103"/>
      <c r="AU111" s="99"/>
      <c r="AV111" s="133"/>
      <c r="AW111" s="115">
        <f t="shared" si="99"/>
        <v>0</v>
      </c>
      <c r="AX111" s="115">
        <f t="shared" si="100"/>
        <v>0</v>
      </c>
      <c r="AY111" s="112">
        <f t="shared" si="101"/>
        <v>0</v>
      </c>
      <c r="AZ111" s="115">
        <f t="shared" si="102"/>
        <v>0</v>
      </c>
      <c r="BA111" s="175">
        <f t="shared" si="103"/>
        <v>0</v>
      </c>
      <c r="BB111" s="118"/>
    </row>
    <row r="112" spans="1:54" s="134" customFormat="1" ht="31.5" x14ac:dyDescent="0.25">
      <c r="A112" s="339" t="s">
        <v>543</v>
      </c>
      <c r="B112" s="188"/>
      <c r="C112" s="188" t="s">
        <v>547</v>
      </c>
      <c r="D112" s="182"/>
      <c r="E112" s="191" t="s">
        <v>548</v>
      </c>
      <c r="F112" s="73">
        <v>162222.26999999999</v>
      </c>
      <c r="G112" s="73"/>
      <c r="H112" s="76">
        <f t="shared" si="104"/>
        <v>115970789.83000015</v>
      </c>
      <c r="I112" s="312"/>
      <c r="J112" s="312"/>
      <c r="K112" s="76">
        <f t="shared" si="105"/>
        <v>47664.5</v>
      </c>
      <c r="L112" s="185">
        <f t="shared" si="106"/>
        <v>116018454.33000015</v>
      </c>
      <c r="M112" s="185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98"/>
      <c r="AK112" s="149"/>
      <c r="AL112" s="149"/>
      <c r="AM112" s="149"/>
      <c r="AN112" s="149"/>
      <c r="AO112" s="149"/>
      <c r="AP112" s="99"/>
      <c r="AQ112" s="99"/>
      <c r="AR112" s="103"/>
      <c r="AS112" s="99"/>
      <c r="AT112" s="103"/>
      <c r="AU112" s="99"/>
      <c r="AV112" s="133"/>
      <c r="AW112" s="115">
        <f t="shared" si="99"/>
        <v>0</v>
      </c>
      <c r="AX112" s="115">
        <f t="shared" si="100"/>
        <v>0</v>
      </c>
      <c r="AY112" s="112">
        <f t="shared" si="101"/>
        <v>0</v>
      </c>
      <c r="AZ112" s="115">
        <f t="shared" si="102"/>
        <v>0</v>
      </c>
      <c r="BA112" s="175">
        <f t="shared" si="103"/>
        <v>0</v>
      </c>
      <c r="BB112" s="118"/>
    </row>
    <row r="113" spans="1:54" s="134" customFormat="1" ht="31.5" x14ac:dyDescent="0.25">
      <c r="A113" s="339">
        <v>45462</v>
      </c>
      <c r="B113" s="188"/>
      <c r="C113" s="189" t="s">
        <v>565</v>
      </c>
      <c r="D113" s="182"/>
      <c r="E113" s="191" t="s">
        <v>567</v>
      </c>
      <c r="F113" s="73"/>
      <c r="G113" s="73">
        <v>100</v>
      </c>
      <c r="H113" s="76">
        <f t="shared" si="104"/>
        <v>115970689.83000015</v>
      </c>
      <c r="I113" s="312"/>
      <c r="J113" s="310">
        <v>100</v>
      </c>
      <c r="K113" s="76">
        <f t="shared" ref="K113:K116" si="107">K112+I113-J113</f>
        <v>47564.5</v>
      </c>
      <c r="L113" s="185">
        <f t="shared" ref="L113:L116" si="108">H113+K113</f>
        <v>116018254.33000015</v>
      </c>
      <c r="M113" s="185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  <c r="AJ113" s="98"/>
      <c r="AK113" s="149"/>
      <c r="AL113" s="149"/>
      <c r="AM113" s="149"/>
      <c r="AN113" s="149"/>
      <c r="AO113" s="149"/>
      <c r="AP113" s="99"/>
      <c r="AQ113" s="99"/>
      <c r="AR113" s="103"/>
      <c r="AS113" s="99"/>
      <c r="AT113" s="103"/>
      <c r="AU113" s="99"/>
      <c r="AV113" s="133"/>
      <c r="AW113" s="115"/>
      <c r="AX113" s="115"/>
      <c r="AY113" s="112"/>
      <c r="AZ113" s="115"/>
      <c r="BA113" s="175"/>
      <c r="BB113" s="118"/>
    </row>
    <row r="114" spans="1:54" s="134" customFormat="1" ht="31.5" x14ac:dyDescent="0.25">
      <c r="A114" s="339">
        <v>45462</v>
      </c>
      <c r="B114" s="188"/>
      <c r="C114" s="189" t="s">
        <v>566</v>
      </c>
      <c r="D114" s="182"/>
      <c r="E114" s="191" t="s">
        <v>568</v>
      </c>
      <c r="F114" s="73"/>
      <c r="G114" s="73"/>
      <c r="H114" s="76">
        <f t="shared" ref="H114" si="109">H113+F114-G114</f>
        <v>115970689.83000015</v>
      </c>
      <c r="I114" s="312"/>
      <c r="J114" s="310"/>
      <c r="K114" s="76">
        <f t="shared" ref="K114" si="110">K113+I114-J114</f>
        <v>47564.5</v>
      </c>
      <c r="L114" s="185">
        <f t="shared" ref="L114" si="111">H114+K114</f>
        <v>116018254.33000015</v>
      </c>
      <c r="M114" s="185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  <c r="AA114" s="73"/>
      <c r="AB114" s="73"/>
      <c r="AC114" s="73"/>
      <c r="AD114" s="73"/>
      <c r="AE114" s="73"/>
      <c r="AF114" s="73"/>
      <c r="AG114" s="73"/>
      <c r="AH114" s="73"/>
      <c r="AI114" s="73"/>
      <c r="AJ114" s="98"/>
      <c r="AK114" s="149"/>
      <c r="AL114" s="149"/>
      <c r="AM114" s="149"/>
      <c r="AN114" s="149"/>
      <c r="AO114" s="149"/>
      <c r="AP114" s="99"/>
      <c r="AQ114" s="99"/>
      <c r="AR114" s="103"/>
      <c r="AS114" s="99"/>
      <c r="AT114" s="103"/>
      <c r="AU114" s="99"/>
      <c r="AV114" s="133"/>
      <c r="AW114" s="115"/>
      <c r="AX114" s="115"/>
      <c r="AY114" s="112"/>
      <c r="AZ114" s="115"/>
      <c r="BA114" s="175"/>
      <c r="BB114" s="118"/>
    </row>
    <row r="115" spans="1:54" s="134" customFormat="1" ht="47.25" x14ac:dyDescent="0.25">
      <c r="A115" s="339">
        <v>45463</v>
      </c>
      <c r="B115" s="188"/>
      <c r="C115" s="188" t="s">
        <v>561</v>
      </c>
      <c r="D115" s="182"/>
      <c r="E115" s="191" t="s">
        <v>563</v>
      </c>
      <c r="F115" s="73">
        <v>100</v>
      </c>
      <c r="G115" s="73"/>
      <c r="H115" s="76">
        <f>H113+F115-G115</f>
        <v>115970789.83000015</v>
      </c>
      <c r="I115" s="312"/>
      <c r="J115" s="312"/>
      <c r="K115" s="76">
        <f>K113+I115-J115</f>
        <v>47564.5</v>
      </c>
      <c r="L115" s="185">
        <f t="shared" si="108"/>
        <v>116018354.33000015</v>
      </c>
      <c r="M115" s="185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98"/>
      <c r="AK115" s="149"/>
      <c r="AL115" s="149"/>
      <c r="AM115" s="149"/>
      <c r="AN115" s="149"/>
      <c r="AO115" s="149"/>
      <c r="AP115" s="99"/>
      <c r="AQ115" s="99"/>
      <c r="AR115" s="103"/>
      <c r="AS115" s="99"/>
      <c r="AT115" s="103"/>
      <c r="AU115" s="99"/>
      <c r="AV115" s="133"/>
      <c r="AW115" s="115"/>
      <c r="AX115" s="115"/>
      <c r="AY115" s="112"/>
      <c r="AZ115" s="115"/>
      <c r="BA115" s="175"/>
      <c r="BB115" s="118"/>
    </row>
    <row r="116" spans="1:54" s="134" customFormat="1" ht="47.25" x14ac:dyDescent="0.25">
      <c r="A116" s="339">
        <v>45463</v>
      </c>
      <c r="B116" s="188"/>
      <c r="C116" s="188" t="s">
        <v>562</v>
      </c>
      <c r="D116" s="182"/>
      <c r="E116" s="191" t="s">
        <v>564</v>
      </c>
      <c r="F116" s="73"/>
      <c r="G116" s="73"/>
      <c r="H116" s="76">
        <f t="shared" si="104"/>
        <v>115970789.83000015</v>
      </c>
      <c r="I116" s="310">
        <v>100</v>
      </c>
      <c r="J116" s="312"/>
      <c r="K116" s="76">
        <f t="shared" si="107"/>
        <v>47664.5</v>
      </c>
      <c r="L116" s="185">
        <f t="shared" si="108"/>
        <v>116018454.33000015</v>
      </c>
      <c r="M116" s="185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  <c r="AA116" s="73"/>
      <c r="AB116" s="73"/>
      <c r="AC116" s="73"/>
      <c r="AD116" s="73"/>
      <c r="AE116" s="73"/>
      <c r="AF116" s="73"/>
      <c r="AG116" s="73"/>
      <c r="AH116" s="73"/>
      <c r="AI116" s="73"/>
      <c r="AJ116" s="98"/>
      <c r="AK116" s="149"/>
      <c r="AL116" s="149"/>
      <c r="AM116" s="149"/>
      <c r="AN116" s="149"/>
      <c r="AO116" s="149"/>
      <c r="AP116" s="99"/>
      <c r="AQ116" s="99"/>
      <c r="AR116" s="103"/>
      <c r="AS116" s="99"/>
      <c r="AT116" s="103"/>
      <c r="AU116" s="99"/>
      <c r="AV116" s="133"/>
      <c r="AW116" s="115"/>
      <c r="AX116" s="115"/>
      <c r="AY116" s="112"/>
      <c r="AZ116" s="115"/>
      <c r="BA116" s="175"/>
      <c r="BB116" s="118"/>
    </row>
    <row r="117" spans="1:54" s="134" customFormat="1" ht="31.5" x14ac:dyDescent="0.25">
      <c r="A117" s="339">
        <v>45450</v>
      </c>
      <c r="B117" s="188" t="s">
        <v>554</v>
      </c>
      <c r="C117" s="188">
        <v>92033613</v>
      </c>
      <c r="D117" s="182" t="s">
        <v>63</v>
      </c>
      <c r="E117" s="191" t="s">
        <v>549</v>
      </c>
      <c r="F117" s="73"/>
      <c r="G117" s="73">
        <v>135000</v>
      </c>
      <c r="H117" s="76">
        <f t="shared" si="104"/>
        <v>115835789.83000015</v>
      </c>
      <c r="I117" s="312"/>
      <c r="J117" s="312"/>
      <c r="K117" s="76">
        <f t="shared" ref="K117" si="112">K116+I117-J117</f>
        <v>47664.5</v>
      </c>
      <c r="L117" s="185">
        <f t="shared" ref="L117" si="113">H117+K117</f>
        <v>115883454.33000015</v>
      </c>
      <c r="M117" s="185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  <c r="AA117" s="73"/>
      <c r="AB117" s="73"/>
      <c r="AC117" s="73"/>
      <c r="AD117" s="73"/>
      <c r="AE117" s="73"/>
      <c r="AF117" s="73">
        <v>135000</v>
      </c>
      <c r="AG117" s="73"/>
      <c r="AH117" s="73"/>
      <c r="AI117" s="73"/>
      <c r="AJ117" s="98"/>
      <c r="AK117" s="149"/>
      <c r="AL117" s="149"/>
      <c r="AM117" s="149"/>
      <c r="AN117" s="149"/>
      <c r="AO117" s="149"/>
      <c r="AP117" s="99"/>
      <c r="AQ117" s="99"/>
      <c r="AR117" s="103"/>
      <c r="AS117" s="99"/>
      <c r="AT117" s="103"/>
      <c r="AU117" s="99"/>
      <c r="AV117" s="133"/>
      <c r="AW117" s="115">
        <f t="shared" ref="AW117:AW128" si="114">G117+J117+SUM(AH117:AU117)</f>
        <v>135000</v>
      </c>
      <c r="AX117" s="115">
        <f t="shared" ref="AX117:AX128" si="115">SUM(N117:AG117)</f>
        <v>135000</v>
      </c>
      <c r="AY117" s="112">
        <f t="shared" ref="AY117:AY128" si="116">AW117-AX117</f>
        <v>0</v>
      </c>
      <c r="AZ117" s="115">
        <f t="shared" ref="AZ117:AZ128" si="117">AY117-J117</f>
        <v>0</v>
      </c>
      <c r="BA117" s="175">
        <f t="shared" ref="BA117:BA128" si="118">AY117-AZ117</f>
        <v>0</v>
      </c>
      <c r="BB117" s="118"/>
    </row>
    <row r="118" spans="1:54" s="366" customFormat="1" ht="31.5" x14ac:dyDescent="0.25">
      <c r="A118" s="379">
        <v>45450</v>
      </c>
      <c r="B118" s="351"/>
      <c r="C118" s="351" t="s">
        <v>559</v>
      </c>
      <c r="D118" s="411" t="s">
        <v>63</v>
      </c>
      <c r="E118" s="353" t="s">
        <v>560</v>
      </c>
      <c r="F118" s="367"/>
      <c r="G118" s="367"/>
      <c r="H118" s="357">
        <f t="shared" si="104"/>
        <v>115835789.83000015</v>
      </c>
      <c r="I118" s="367"/>
      <c r="J118" s="367"/>
      <c r="K118" s="357">
        <f t="shared" ref="K118:K121" si="119">K117+I118-J118</f>
        <v>47664.5</v>
      </c>
      <c r="L118" s="358">
        <f t="shared" ref="L118:L121" si="120">H118+K118</f>
        <v>115883454.33000015</v>
      </c>
      <c r="M118" s="617">
        <v>135000</v>
      </c>
      <c r="N118" s="367"/>
      <c r="O118" s="367"/>
      <c r="P118" s="367"/>
      <c r="Q118" s="367"/>
      <c r="R118" s="367"/>
      <c r="S118" s="367"/>
      <c r="T118" s="367"/>
      <c r="U118" s="367"/>
      <c r="V118" s="367"/>
      <c r="W118" s="356"/>
      <c r="X118" s="356"/>
      <c r="Y118" s="356"/>
      <c r="Z118" s="356"/>
      <c r="AA118" s="356"/>
      <c r="AB118" s="356"/>
      <c r="AC118" s="356"/>
      <c r="AD118" s="356"/>
      <c r="AE118" s="356"/>
      <c r="AF118" s="356">
        <v>-135000</v>
      </c>
      <c r="AG118" s="367"/>
      <c r="AH118" s="367"/>
      <c r="AI118" s="367"/>
      <c r="AJ118" s="367"/>
      <c r="AK118" s="367"/>
      <c r="AL118" s="367"/>
      <c r="AM118" s="367"/>
      <c r="AN118" s="367"/>
      <c r="AO118" s="367"/>
      <c r="AP118" s="367"/>
      <c r="AQ118" s="367"/>
      <c r="AR118" s="369"/>
      <c r="AS118" s="367"/>
      <c r="AT118" s="369"/>
      <c r="AU118" s="370"/>
      <c r="AV118" s="361"/>
      <c r="AW118" s="365">
        <f t="shared" ref="AW118" si="121">G118+J118+SUM(AH118:AU118)</f>
        <v>0</v>
      </c>
      <c r="AX118" s="365">
        <f t="shared" si="115"/>
        <v>-135000</v>
      </c>
      <c r="AY118" s="371">
        <f t="shared" si="116"/>
        <v>135000</v>
      </c>
      <c r="AZ118" s="365">
        <f t="shared" si="117"/>
        <v>135000</v>
      </c>
      <c r="BA118" s="372">
        <f t="shared" si="118"/>
        <v>0</v>
      </c>
      <c r="BB118" s="365"/>
    </row>
    <row r="119" spans="1:54" s="134" customFormat="1" ht="31.5" x14ac:dyDescent="0.25">
      <c r="A119" s="378">
        <v>45453</v>
      </c>
      <c r="B119" s="188" t="s">
        <v>555</v>
      </c>
      <c r="C119" s="188" t="s">
        <v>550</v>
      </c>
      <c r="D119" s="182" t="s">
        <v>51</v>
      </c>
      <c r="E119" s="180" t="s">
        <v>551</v>
      </c>
      <c r="F119" s="73"/>
      <c r="G119" s="73">
        <v>181503.8</v>
      </c>
      <c r="H119" s="76">
        <f t="shared" si="104"/>
        <v>115654286.03000015</v>
      </c>
      <c r="I119" s="312"/>
      <c r="J119" s="312"/>
      <c r="K119" s="76">
        <f t="shared" si="119"/>
        <v>47664.5</v>
      </c>
      <c r="L119" s="185">
        <f t="shared" si="120"/>
        <v>115701950.53000015</v>
      </c>
      <c r="M119" s="185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  <c r="AA119" s="73"/>
      <c r="AB119" s="73"/>
      <c r="AC119" s="73"/>
      <c r="AD119" s="73"/>
      <c r="AE119" s="73"/>
      <c r="AF119" s="73"/>
      <c r="AG119" s="73"/>
      <c r="AH119" s="73"/>
      <c r="AI119" s="73"/>
      <c r="AJ119" s="98"/>
      <c r="AK119" s="149"/>
      <c r="AL119" s="310">
        <v>-109022.28</v>
      </c>
      <c r="AM119" s="310">
        <v>0</v>
      </c>
      <c r="AN119" s="310">
        <v>-6200</v>
      </c>
      <c r="AO119" s="310">
        <v>0</v>
      </c>
      <c r="AP119" s="185">
        <v>-56281.52</v>
      </c>
      <c r="AQ119" s="185"/>
      <c r="AR119" s="185">
        <v>-10000</v>
      </c>
      <c r="AS119" s="185"/>
      <c r="AT119" s="303"/>
      <c r="AU119" s="185"/>
      <c r="AV119" s="133"/>
      <c r="AW119" s="115">
        <f t="shared" si="114"/>
        <v>0</v>
      </c>
      <c r="AX119" s="115">
        <f t="shared" si="115"/>
        <v>0</v>
      </c>
      <c r="AY119" s="112">
        <f t="shared" si="116"/>
        <v>0</v>
      </c>
      <c r="AZ119" s="115">
        <f t="shared" si="117"/>
        <v>0</v>
      </c>
      <c r="BA119" s="175">
        <f t="shared" si="118"/>
        <v>0</v>
      </c>
      <c r="BB119" s="118"/>
    </row>
    <row r="120" spans="1:54" s="134" customFormat="1" ht="31.5" x14ac:dyDescent="0.25">
      <c r="A120" s="339">
        <v>45462</v>
      </c>
      <c r="B120" s="188" t="s">
        <v>556</v>
      </c>
      <c r="C120" s="188">
        <v>92033614</v>
      </c>
      <c r="D120" s="182" t="s">
        <v>83</v>
      </c>
      <c r="E120" s="191" t="s">
        <v>552</v>
      </c>
      <c r="F120" s="73"/>
      <c r="G120" s="73">
        <v>47616</v>
      </c>
      <c r="H120" s="76">
        <f t="shared" si="104"/>
        <v>115606670.03000015</v>
      </c>
      <c r="I120" s="312"/>
      <c r="J120" s="312"/>
      <c r="K120" s="76">
        <f t="shared" si="119"/>
        <v>47664.5</v>
      </c>
      <c r="L120" s="185">
        <f t="shared" si="120"/>
        <v>115654334.53000015</v>
      </c>
      <c r="M120" s="185"/>
      <c r="N120" s="73"/>
      <c r="O120" s="73"/>
      <c r="P120" s="73"/>
      <c r="Q120" s="73">
        <v>49600</v>
      </c>
      <c r="R120" s="73"/>
      <c r="S120" s="73"/>
      <c r="T120" s="73"/>
      <c r="U120" s="73"/>
      <c r="V120" s="73"/>
      <c r="W120" s="73"/>
      <c r="X120" s="73"/>
      <c r="Y120" s="73"/>
      <c r="Z120" s="73"/>
      <c r="AA120" s="73"/>
      <c r="AB120" s="73"/>
      <c r="AC120" s="73"/>
      <c r="AD120" s="73"/>
      <c r="AE120" s="73"/>
      <c r="AF120" s="73"/>
      <c r="AG120" s="73"/>
      <c r="AH120" s="73"/>
      <c r="AI120" s="73"/>
      <c r="AJ120" s="98"/>
      <c r="AK120" s="149"/>
      <c r="AL120" s="310">
        <v>1488</v>
      </c>
      <c r="AM120" s="310">
        <v>0</v>
      </c>
      <c r="AN120" s="310">
        <v>496</v>
      </c>
      <c r="AO120" s="310"/>
      <c r="AP120" s="185"/>
      <c r="AQ120" s="185"/>
      <c r="AR120" s="303"/>
      <c r="AS120" s="99"/>
      <c r="AT120" s="103"/>
      <c r="AU120" s="99"/>
      <c r="AV120" s="133"/>
      <c r="AW120" s="115">
        <f t="shared" si="114"/>
        <v>49600</v>
      </c>
      <c r="AX120" s="115">
        <f t="shared" si="115"/>
        <v>49600</v>
      </c>
      <c r="AY120" s="112">
        <f t="shared" si="116"/>
        <v>0</v>
      </c>
      <c r="AZ120" s="115">
        <f t="shared" si="117"/>
        <v>0</v>
      </c>
      <c r="BA120" s="175">
        <f t="shared" si="118"/>
        <v>0</v>
      </c>
      <c r="BB120" s="118"/>
    </row>
    <row r="121" spans="1:54" s="134" customFormat="1" ht="15.75" x14ac:dyDescent="0.25">
      <c r="A121" s="339">
        <v>45467</v>
      </c>
      <c r="B121" s="182"/>
      <c r="C121" s="182">
        <v>92033615</v>
      </c>
      <c r="D121" s="391" t="s">
        <v>201</v>
      </c>
      <c r="E121" s="178" t="s">
        <v>553</v>
      </c>
      <c r="F121" s="98"/>
      <c r="G121" s="73"/>
      <c r="H121" s="76">
        <f t="shared" si="104"/>
        <v>115606670.03000015</v>
      </c>
      <c r="I121" s="310"/>
      <c r="J121" s="312"/>
      <c r="K121" s="76">
        <f t="shared" si="119"/>
        <v>47664.5</v>
      </c>
      <c r="L121" s="185">
        <f t="shared" si="120"/>
        <v>115654334.53000015</v>
      </c>
      <c r="M121" s="185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  <c r="AA121" s="73"/>
      <c r="AB121" s="73"/>
      <c r="AC121" s="73"/>
      <c r="AD121" s="73"/>
      <c r="AE121" s="73"/>
      <c r="AF121" s="73"/>
      <c r="AG121" s="73"/>
      <c r="AH121" s="73"/>
      <c r="AI121" s="73"/>
      <c r="AJ121" s="98"/>
      <c r="AK121" s="99"/>
      <c r="AL121" s="99"/>
      <c r="AM121" s="99"/>
      <c r="AN121" s="99"/>
      <c r="AO121" s="99"/>
      <c r="AP121" s="99"/>
      <c r="AQ121" s="99"/>
      <c r="AR121" s="103"/>
      <c r="AS121" s="99"/>
      <c r="AT121" s="103"/>
      <c r="AU121" s="99"/>
      <c r="AV121" s="133"/>
      <c r="AW121" s="115">
        <f t="shared" si="114"/>
        <v>0</v>
      </c>
      <c r="AX121" s="115">
        <f t="shared" si="115"/>
        <v>0</v>
      </c>
      <c r="AY121" s="112">
        <f t="shared" si="116"/>
        <v>0</v>
      </c>
      <c r="AZ121" s="115">
        <f t="shared" si="117"/>
        <v>0</v>
      </c>
      <c r="BA121" s="175">
        <f t="shared" si="118"/>
        <v>0</v>
      </c>
      <c r="BB121" s="118"/>
    </row>
    <row r="122" spans="1:54" s="134" customFormat="1" ht="31.5" x14ac:dyDescent="0.25">
      <c r="A122" s="339">
        <v>45471</v>
      </c>
      <c r="B122" s="338"/>
      <c r="C122" s="189" t="s">
        <v>118</v>
      </c>
      <c r="D122" s="338"/>
      <c r="E122" s="191" t="s">
        <v>557</v>
      </c>
      <c r="F122" s="73">
        <v>22934.98</v>
      </c>
      <c r="G122" s="73"/>
      <c r="H122" s="76">
        <f t="shared" si="104"/>
        <v>115629605.01000015</v>
      </c>
      <c r="I122" s="312"/>
      <c r="J122" s="312"/>
      <c r="K122" s="76">
        <f t="shared" si="105"/>
        <v>47664.5</v>
      </c>
      <c r="L122" s="185">
        <f t="shared" si="106"/>
        <v>115677269.51000015</v>
      </c>
      <c r="M122" s="185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  <c r="AA122" s="73"/>
      <c r="AB122" s="73"/>
      <c r="AC122" s="73"/>
      <c r="AD122" s="73"/>
      <c r="AE122" s="73"/>
      <c r="AF122" s="73"/>
      <c r="AG122" s="73"/>
      <c r="AH122" s="73"/>
      <c r="AI122" s="73"/>
      <c r="AJ122" s="98"/>
      <c r="AK122" s="99"/>
      <c r="AL122" s="99"/>
      <c r="AM122" s="99"/>
      <c r="AN122" s="99"/>
      <c r="AO122" s="99"/>
      <c r="AP122" s="99"/>
      <c r="AQ122" s="99"/>
      <c r="AR122" s="103"/>
      <c r="AS122" s="99"/>
      <c r="AT122" s="103"/>
      <c r="AU122" s="99"/>
      <c r="AV122" s="133"/>
      <c r="AW122" s="115">
        <f t="shared" si="114"/>
        <v>0</v>
      </c>
      <c r="AX122" s="115">
        <f t="shared" si="115"/>
        <v>0</v>
      </c>
      <c r="AY122" s="112">
        <f t="shared" si="116"/>
        <v>0</v>
      </c>
      <c r="AZ122" s="115">
        <f t="shared" si="117"/>
        <v>0</v>
      </c>
      <c r="BA122" s="175">
        <f t="shared" si="118"/>
        <v>0</v>
      </c>
      <c r="BB122" s="118"/>
    </row>
    <row r="123" spans="1:54" s="134" customFormat="1" ht="31.5" x14ac:dyDescent="0.25">
      <c r="A123" s="339">
        <v>45471</v>
      </c>
      <c r="B123" s="338"/>
      <c r="C123" s="189" t="s">
        <v>120</v>
      </c>
      <c r="D123" s="338"/>
      <c r="E123" s="191" t="s">
        <v>558</v>
      </c>
      <c r="F123" s="73"/>
      <c r="G123" s="73"/>
      <c r="H123" s="76">
        <f t="shared" si="104"/>
        <v>115629605.01000015</v>
      </c>
      <c r="I123" s="312">
        <v>8.3800000000000008</v>
      </c>
      <c r="J123" s="312"/>
      <c r="K123" s="76">
        <f t="shared" si="105"/>
        <v>47672.88</v>
      </c>
      <c r="L123" s="185">
        <f t="shared" si="106"/>
        <v>115677277.89000015</v>
      </c>
      <c r="M123" s="185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  <c r="AA123" s="73"/>
      <c r="AB123" s="73"/>
      <c r="AC123" s="73"/>
      <c r="AD123" s="73"/>
      <c r="AE123" s="73"/>
      <c r="AF123" s="73"/>
      <c r="AG123" s="73"/>
      <c r="AH123" s="73"/>
      <c r="AI123" s="73"/>
      <c r="AJ123" s="98"/>
      <c r="AK123" s="99"/>
      <c r="AL123" s="99"/>
      <c r="AM123" s="99"/>
      <c r="AN123" s="99"/>
      <c r="AO123" s="99"/>
      <c r="AP123" s="99"/>
      <c r="AQ123" s="99"/>
      <c r="AR123" s="103"/>
      <c r="AS123" s="99"/>
      <c r="AT123" s="103"/>
      <c r="AU123" s="99"/>
      <c r="AV123" s="133"/>
      <c r="AW123" s="115">
        <f t="shared" si="114"/>
        <v>0</v>
      </c>
      <c r="AX123" s="115">
        <f t="shared" si="115"/>
        <v>0</v>
      </c>
      <c r="AY123" s="112">
        <f t="shared" si="116"/>
        <v>0</v>
      </c>
      <c r="AZ123" s="115">
        <f t="shared" si="117"/>
        <v>0</v>
      </c>
      <c r="BA123" s="175">
        <f t="shared" si="118"/>
        <v>0</v>
      </c>
      <c r="BB123" s="118"/>
    </row>
    <row r="124" spans="1:54" s="131" customFormat="1" ht="16.5" thickBot="1" x14ac:dyDescent="0.3">
      <c r="A124" s="340"/>
      <c r="B124" s="193"/>
      <c r="C124" s="193"/>
      <c r="D124" s="194"/>
      <c r="E124" s="195" t="s">
        <v>484</v>
      </c>
      <c r="F124" s="75">
        <f>SUM(F106:F123)</f>
        <v>772511.72</v>
      </c>
      <c r="G124" s="75">
        <f>SUM(G106:G123)</f>
        <v>364219.8</v>
      </c>
      <c r="H124" s="196">
        <f>H123</f>
        <v>115629605.01000015</v>
      </c>
      <c r="I124" s="75">
        <f>SUM(I106:I123)</f>
        <v>5108.38</v>
      </c>
      <c r="J124" s="75">
        <f>SUM(J106:J123)</f>
        <v>100</v>
      </c>
      <c r="K124" s="196">
        <f>K123</f>
        <v>47672.88</v>
      </c>
      <c r="L124" s="75">
        <f>H124+K124</f>
        <v>115677277.89000015</v>
      </c>
      <c r="M124" s="75">
        <f t="shared" ref="M124" si="122">SUM(M106:M123)</f>
        <v>135000</v>
      </c>
      <c r="N124" s="75">
        <f t="shared" ref="N124:AU124" si="123">SUM(N106:N123)</f>
        <v>0</v>
      </c>
      <c r="O124" s="75">
        <f t="shared" si="123"/>
        <v>0</v>
      </c>
      <c r="P124" s="75">
        <f t="shared" si="123"/>
        <v>0</v>
      </c>
      <c r="Q124" s="75">
        <f t="shared" si="123"/>
        <v>49600</v>
      </c>
      <c r="R124" s="75">
        <f t="shared" si="123"/>
        <v>0</v>
      </c>
      <c r="S124" s="75">
        <f t="shared" si="123"/>
        <v>0</v>
      </c>
      <c r="T124" s="75">
        <f t="shared" si="123"/>
        <v>0</v>
      </c>
      <c r="U124" s="75">
        <f t="shared" si="123"/>
        <v>0</v>
      </c>
      <c r="V124" s="75">
        <f t="shared" si="123"/>
        <v>0</v>
      </c>
      <c r="W124" s="75">
        <f t="shared" si="123"/>
        <v>0</v>
      </c>
      <c r="X124" s="75">
        <f t="shared" si="123"/>
        <v>0</v>
      </c>
      <c r="Y124" s="75">
        <f t="shared" si="123"/>
        <v>0</v>
      </c>
      <c r="Z124" s="75">
        <f t="shared" si="123"/>
        <v>0</v>
      </c>
      <c r="AA124" s="75">
        <f t="shared" si="123"/>
        <v>0</v>
      </c>
      <c r="AB124" s="75">
        <f t="shared" si="123"/>
        <v>0</v>
      </c>
      <c r="AC124" s="75">
        <f t="shared" si="123"/>
        <v>0</v>
      </c>
      <c r="AD124" s="75">
        <f t="shared" si="123"/>
        <v>0</v>
      </c>
      <c r="AE124" s="75">
        <f t="shared" si="123"/>
        <v>0</v>
      </c>
      <c r="AF124" s="75">
        <f t="shared" si="123"/>
        <v>0</v>
      </c>
      <c r="AG124" s="75">
        <f t="shared" si="123"/>
        <v>0</v>
      </c>
      <c r="AH124" s="75">
        <f t="shared" si="123"/>
        <v>0</v>
      </c>
      <c r="AI124" s="75">
        <f t="shared" si="123"/>
        <v>0</v>
      </c>
      <c r="AJ124" s="75">
        <f t="shared" si="123"/>
        <v>0</v>
      </c>
      <c r="AK124" s="75">
        <f t="shared" si="123"/>
        <v>0</v>
      </c>
      <c r="AL124" s="75">
        <f t="shared" si="123"/>
        <v>-107534.28</v>
      </c>
      <c r="AM124" s="75">
        <f t="shared" si="123"/>
        <v>0</v>
      </c>
      <c r="AN124" s="75">
        <f t="shared" si="123"/>
        <v>-5704</v>
      </c>
      <c r="AO124" s="75">
        <f t="shared" si="123"/>
        <v>0</v>
      </c>
      <c r="AP124" s="75">
        <f t="shared" si="123"/>
        <v>-56281.52</v>
      </c>
      <c r="AQ124" s="75">
        <f t="shared" si="123"/>
        <v>0</v>
      </c>
      <c r="AR124" s="75">
        <f t="shared" si="123"/>
        <v>-10000</v>
      </c>
      <c r="AS124" s="75">
        <f t="shared" si="123"/>
        <v>0</v>
      </c>
      <c r="AT124" s="75">
        <f t="shared" si="123"/>
        <v>0</v>
      </c>
      <c r="AU124" s="94">
        <f t="shared" si="123"/>
        <v>0</v>
      </c>
      <c r="AV124" s="135"/>
      <c r="AW124" s="115">
        <f t="shared" si="114"/>
        <v>184800</v>
      </c>
      <c r="AX124" s="115">
        <f t="shared" si="115"/>
        <v>49600</v>
      </c>
      <c r="AY124" s="112">
        <f t="shared" si="116"/>
        <v>135200</v>
      </c>
      <c r="AZ124" s="115">
        <f t="shared" si="117"/>
        <v>135100</v>
      </c>
      <c r="BA124" s="175">
        <f t="shared" si="118"/>
        <v>100</v>
      </c>
      <c r="BB124" s="118"/>
    </row>
    <row r="125" spans="1:54" s="305" customFormat="1" ht="15.75" x14ac:dyDescent="0.25">
      <c r="A125" s="187"/>
      <c r="B125" s="189"/>
      <c r="C125" s="189"/>
      <c r="D125" s="197"/>
      <c r="E125" s="178"/>
      <c r="F125" s="73"/>
      <c r="G125" s="73"/>
      <c r="H125" s="76">
        <f>H123+F125-G125</f>
        <v>115629605.01000015</v>
      </c>
      <c r="I125" s="73"/>
      <c r="J125" s="73"/>
      <c r="K125" s="76">
        <f>K123+I125-J125</f>
        <v>47672.88</v>
      </c>
      <c r="L125" s="185"/>
      <c r="M125" s="185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185"/>
      <c r="AL125" s="185"/>
      <c r="AM125" s="185"/>
      <c r="AN125" s="185"/>
      <c r="AO125" s="185"/>
      <c r="AP125" s="185"/>
      <c r="AQ125" s="185"/>
      <c r="AR125" s="303"/>
      <c r="AS125" s="185"/>
      <c r="AT125" s="303"/>
      <c r="AU125" s="185"/>
      <c r="AV125" s="304"/>
      <c r="AW125" s="115">
        <f t="shared" si="114"/>
        <v>0</v>
      </c>
      <c r="AX125" s="115">
        <f t="shared" si="115"/>
        <v>0</v>
      </c>
      <c r="AY125" s="112">
        <f t="shared" si="116"/>
        <v>0</v>
      </c>
      <c r="AZ125" s="115">
        <f t="shared" si="117"/>
        <v>0</v>
      </c>
      <c r="BA125" s="167">
        <f t="shared" si="118"/>
        <v>0</v>
      </c>
      <c r="BB125" s="168"/>
    </row>
    <row r="126" spans="1:54" s="111" customFormat="1" ht="34.15" customHeight="1" thickBot="1" x14ac:dyDescent="0.3">
      <c r="A126" s="198"/>
      <c r="B126" s="199"/>
      <c r="C126" s="199"/>
      <c r="D126" s="200"/>
      <c r="E126" s="201" t="s">
        <v>539</v>
      </c>
      <c r="F126" s="77">
        <f>+F124+F105+F84</f>
        <v>22390843.380000003</v>
      </c>
      <c r="G126" s="77">
        <f>+G124+G105+G84</f>
        <v>4771223.29</v>
      </c>
      <c r="H126" s="202">
        <f>H124</f>
        <v>115629605.01000015</v>
      </c>
      <c r="I126" s="77">
        <f>+I124+I105+I84</f>
        <v>13108.380000000001</v>
      </c>
      <c r="J126" s="77">
        <f>+J124+J105+J84</f>
        <v>610</v>
      </c>
      <c r="K126" s="202">
        <f>K124</f>
        <v>47672.88</v>
      </c>
      <c r="L126" s="77">
        <f>L124</f>
        <v>115677277.89000015</v>
      </c>
      <c r="M126" s="77">
        <f t="shared" ref="M126" si="124">+M124+M105+M84</f>
        <v>270000</v>
      </c>
      <c r="N126" s="77">
        <f t="shared" ref="N126:AR126" si="125">+N124+N105+N84</f>
        <v>0</v>
      </c>
      <c r="O126" s="77">
        <f t="shared" si="125"/>
        <v>0</v>
      </c>
      <c r="P126" s="77">
        <f t="shared" si="125"/>
        <v>510</v>
      </c>
      <c r="Q126" s="77">
        <f t="shared" si="125"/>
        <v>673110</v>
      </c>
      <c r="R126" s="77">
        <f t="shared" si="125"/>
        <v>0</v>
      </c>
      <c r="S126" s="77">
        <f t="shared" si="125"/>
        <v>569000</v>
      </c>
      <c r="T126" s="77">
        <f t="shared" si="125"/>
        <v>0</v>
      </c>
      <c r="U126" s="77">
        <f t="shared" si="125"/>
        <v>200000</v>
      </c>
      <c r="V126" s="77">
        <f t="shared" si="125"/>
        <v>0</v>
      </c>
      <c r="W126" s="77">
        <f t="shared" si="125"/>
        <v>2174076</v>
      </c>
      <c r="X126" s="77">
        <f t="shared" si="125"/>
        <v>0</v>
      </c>
      <c r="Y126" s="77">
        <f t="shared" si="125"/>
        <v>811684</v>
      </c>
      <c r="Z126" s="77">
        <f t="shared" si="125"/>
        <v>0</v>
      </c>
      <c r="AA126" s="77">
        <f t="shared" si="125"/>
        <v>0</v>
      </c>
      <c r="AB126" s="77">
        <f t="shared" si="125"/>
        <v>0</v>
      </c>
      <c r="AC126" s="77">
        <f t="shared" si="125"/>
        <v>0</v>
      </c>
      <c r="AD126" s="77">
        <f t="shared" si="125"/>
        <v>0</v>
      </c>
      <c r="AE126" s="77">
        <f t="shared" si="125"/>
        <v>0</v>
      </c>
      <c r="AF126" s="77">
        <f t="shared" si="125"/>
        <v>0</v>
      </c>
      <c r="AG126" s="77">
        <f t="shared" si="125"/>
        <v>0</v>
      </c>
      <c r="AH126" s="77">
        <f t="shared" si="125"/>
        <v>-24633.79</v>
      </c>
      <c r="AI126" s="77">
        <f t="shared" si="125"/>
        <v>0</v>
      </c>
      <c r="AJ126" s="77">
        <f t="shared" si="125"/>
        <v>0</v>
      </c>
      <c r="AK126" s="77">
        <f t="shared" si="125"/>
        <v>-6562.5</v>
      </c>
      <c r="AL126" s="77">
        <f t="shared" si="125"/>
        <v>-6552</v>
      </c>
      <c r="AM126" s="77">
        <f t="shared" si="125"/>
        <v>0</v>
      </c>
      <c r="AN126" s="77">
        <f t="shared" si="125"/>
        <v>-1294</v>
      </c>
      <c r="AO126" s="77">
        <f t="shared" si="125"/>
        <v>-2625</v>
      </c>
      <c r="AP126" s="77">
        <f t="shared" si="125"/>
        <v>-1780</v>
      </c>
      <c r="AQ126" s="77">
        <f t="shared" si="125"/>
        <v>0</v>
      </c>
      <c r="AR126" s="77">
        <f t="shared" si="125"/>
        <v>0</v>
      </c>
      <c r="AS126" s="77">
        <f>+AS124+AS105+AS84+AS68</f>
        <v>0</v>
      </c>
      <c r="AT126" s="77">
        <f>+AT124+AT105+AT84+AT68</f>
        <v>0</v>
      </c>
      <c r="AU126" s="77">
        <f>+AU124+AU105+AU84+AU68</f>
        <v>0</v>
      </c>
      <c r="AV126" s="166"/>
      <c r="AW126" s="115">
        <f t="shared" si="114"/>
        <v>4728386</v>
      </c>
      <c r="AX126" s="115">
        <f t="shared" si="115"/>
        <v>4428380</v>
      </c>
      <c r="AY126" s="112">
        <f t="shared" si="116"/>
        <v>300006</v>
      </c>
      <c r="AZ126" s="115">
        <f t="shared" si="117"/>
        <v>299396</v>
      </c>
      <c r="BA126" s="167">
        <f t="shared" si="118"/>
        <v>610</v>
      </c>
      <c r="BB126" s="168"/>
    </row>
    <row r="127" spans="1:54" s="134" customFormat="1" ht="16.5" thickTop="1" x14ac:dyDescent="0.25">
      <c r="A127" s="247"/>
      <c r="B127" s="242"/>
      <c r="C127" s="242"/>
      <c r="D127" s="248"/>
      <c r="E127" s="249"/>
      <c r="F127" s="95"/>
      <c r="G127" s="95"/>
      <c r="H127" s="325"/>
      <c r="I127" s="95"/>
      <c r="J127" s="95"/>
      <c r="K127" s="325"/>
      <c r="L127" s="96"/>
      <c r="M127" s="96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  <c r="AC127" s="95"/>
      <c r="AD127" s="95"/>
      <c r="AE127" s="95"/>
      <c r="AF127" s="95"/>
      <c r="AG127" s="95"/>
      <c r="AH127" s="74"/>
      <c r="AI127" s="74"/>
      <c r="AJ127" s="74"/>
      <c r="AK127" s="186"/>
      <c r="AL127" s="186"/>
      <c r="AM127" s="186"/>
      <c r="AN127" s="186"/>
      <c r="AO127" s="186"/>
      <c r="AP127" s="186"/>
      <c r="AQ127" s="186"/>
      <c r="AR127" s="328"/>
      <c r="AS127" s="186"/>
      <c r="AT127" s="328"/>
      <c r="AU127" s="96"/>
      <c r="AV127" s="133"/>
      <c r="AW127" s="115">
        <f t="shared" si="114"/>
        <v>0</v>
      </c>
      <c r="AX127" s="115">
        <f t="shared" si="115"/>
        <v>0</v>
      </c>
      <c r="AY127" s="112">
        <f t="shared" si="116"/>
        <v>0</v>
      </c>
      <c r="AZ127" s="115">
        <f t="shared" si="117"/>
        <v>0</v>
      </c>
      <c r="BA127" s="175">
        <f t="shared" si="118"/>
        <v>0</v>
      </c>
      <c r="BB127" s="118"/>
    </row>
    <row r="128" spans="1:54" s="295" customFormat="1" ht="15.75" hidden="1" x14ac:dyDescent="0.25">
      <c r="A128" s="392">
        <v>45474</v>
      </c>
      <c r="B128" s="393"/>
      <c r="C128" s="393"/>
      <c r="D128" s="394"/>
      <c r="E128" s="395" t="s">
        <v>9</v>
      </c>
      <c r="F128" s="329">
        <f>F126</f>
        <v>22390843.380000003</v>
      </c>
      <c r="G128" s="329">
        <f t="shared" ref="G128:AT128" si="126">G126</f>
        <v>4771223.29</v>
      </c>
      <c r="H128" s="329">
        <f t="shared" si="126"/>
        <v>115629605.01000015</v>
      </c>
      <c r="I128" s="329">
        <f t="shared" si="126"/>
        <v>13108.380000000001</v>
      </c>
      <c r="J128" s="329">
        <f t="shared" si="126"/>
        <v>610</v>
      </c>
      <c r="K128" s="329">
        <f t="shared" si="126"/>
        <v>47672.88</v>
      </c>
      <c r="L128" s="329">
        <f t="shared" si="126"/>
        <v>115677277.89000015</v>
      </c>
      <c r="M128" s="329">
        <f t="shared" ref="M128" si="127">M126+M68</f>
        <v>405000</v>
      </c>
      <c r="N128" s="329">
        <f t="shared" si="126"/>
        <v>0</v>
      </c>
      <c r="O128" s="329">
        <f t="shared" si="126"/>
        <v>0</v>
      </c>
      <c r="P128" s="329">
        <f t="shared" si="126"/>
        <v>510</v>
      </c>
      <c r="Q128" s="329">
        <f t="shared" si="126"/>
        <v>673110</v>
      </c>
      <c r="R128" s="329">
        <f t="shared" si="126"/>
        <v>0</v>
      </c>
      <c r="S128" s="329">
        <f t="shared" si="126"/>
        <v>569000</v>
      </c>
      <c r="T128" s="329">
        <f t="shared" si="126"/>
        <v>0</v>
      </c>
      <c r="U128" s="329">
        <f t="shared" si="126"/>
        <v>200000</v>
      </c>
      <c r="V128" s="329">
        <f t="shared" si="126"/>
        <v>0</v>
      </c>
      <c r="W128" s="329">
        <f t="shared" si="126"/>
        <v>2174076</v>
      </c>
      <c r="X128" s="329">
        <f t="shared" si="126"/>
        <v>0</v>
      </c>
      <c r="Y128" s="329">
        <f t="shared" si="126"/>
        <v>811684</v>
      </c>
      <c r="Z128" s="329">
        <f t="shared" si="126"/>
        <v>0</v>
      </c>
      <c r="AA128" s="329">
        <f t="shared" si="126"/>
        <v>0</v>
      </c>
      <c r="AB128" s="329">
        <f t="shared" si="126"/>
        <v>0</v>
      </c>
      <c r="AC128" s="329">
        <f t="shared" si="126"/>
        <v>0</v>
      </c>
      <c r="AD128" s="329">
        <f t="shared" si="126"/>
        <v>0</v>
      </c>
      <c r="AE128" s="329">
        <f t="shared" si="126"/>
        <v>0</v>
      </c>
      <c r="AF128" s="329">
        <f t="shared" si="126"/>
        <v>0</v>
      </c>
      <c r="AG128" s="329">
        <f t="shared" si="126"/>
        <v>0</v>
      </c>
      <c r="AH128" s="329">
        <f t="shared" si="126"/>
        <v>-24633.79</v>
      </c>
      <c r="AI128" s="329">
        <f t="shared" si="126"/>
        <v>0</v>
      </c>
      <c r="AJ128" s="329">
        <f t="shared" si="126"/>
        <v>0</v>
      </c>
      <c r="AK128" s="329">
        <f t="shared" si="126"/>
        <v>-6562.5</v>
      </c>
      <c r="AL128" s="329">
        <f t="shared" si="126"/>
        <v>-6552</v>
      </c>
      <c r="AM128" s="329">
        <f t="shared" si="126"/>
        <v>0</v>
      </c>
      <c r="AN128" s="329">
        <f t="shared" si="126"/>
        <v>-1294</v>
      </c>
      <c r="AO128" s="329">
        <f t="shared" si="126"/>
        <v>-2625</v>
      </c>
      <c r="AP128" s="329">
        <f t="shared" si="126"/>
        <v>-1780</v>
      </c>
      <c r="AQ128" s="329">
        <f t="shared" si="126"/>
        <v>0</v>
      </c>
      <c r="AR128" s="329">
        <f t="shared" si="126"/>
        <v>0</v>
      </c>
      <c r="AS128" s="329">
        <f t="shared" si="126"/>
        <v>0</v>
      </c>
      <c r="AT128" s="329">
        <f t="shared" si="126"/>
        <v>0</v>
      </c>
      <c r="AU128" s="329">
        <f t="shared" ref="AU128" si="128">AU126</f>
        <v>0</v>
      </c>
      <c r="AV128" s="294"/>
      <c r="AW128" s="115">
        <f t="shared" si="114"/>
        <v>4728386</v>
      </c>
      <c r="AX128" s="115">
        <f t="shared" si="115"/>
        <v>4428380</v>
      </c>
      <c r="AY128" s="112">
        <f t="shared" si="116"/>
        <v>300006</v>
      </c>
      <c r="AZ128" s="115">
        <f t="shared" si="117"/>
        <v>299396</v>
      </c>
      <c r="BA128" s="167">
        <f t="shared" si="118"/>
        <v>610</v>
      </c>
      <c r="BB128" s="168"/>
    </row>
    <row r="129" spans="1:54" s="143" customFormat="1" ht="15.75" hidden="1" x14ac:dyDescent="0.25">
      <c r="A129" s="208"/>
      <c r="B129" s="209"/>
      <c r="C129" s="209"/>
      <c r="D129" s="390"/>
      <c r="E129" s="211"/>
      <c r="F129" s="144"/>
      <c r="G129" s="144"/>
      <c r="H129" s="76">
        <f>H128+F129-G129</f>
        <v>115629605.01000015</v>
      </c>
      <c r="I129" s="144"/>
      <c r="J129" s="144"/>
      <c r="K129" s="76">
        <f>K123+I129-J129</f>
        <v>47672.88</v>
      </c>
      <c r="L129" s="185">
        <f t="shared" ref="L129:L146" si="129">H129+K129</f>
        <v>115677277.89000015</v>
      </c>
      <c r="M129" s="185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  <c r="Y129" s="144"/>
      <c r="Z129" s="144"/>
      <c r="AA129" s="144"/>
      <c r="AB129" s="144"/>
      <c r="AC129" s="144"/>
      <c r="AD129" s="144"/>
      <c r="AE129" s="144"/>
      <c r="AF129" s="144"/>
      <c r="AG129" s="144"/>
      <c r="AH129" s="300"/>
      <c r="AI129" s="300"/>
      <c r="AJ129" s="300"/>
      <c r="AK129" s="300"/>
      <c r="AL129" s="300"/>
      <c r="AM129" s="300"/>
      <c r="AN129" s="300"/>
      <c r="AO129" s="300"/>
      <c r="AP129" s="300"/>
      <c r="AQ129" s="300"/>
      <c r="AR129" s="301"/>
      <c r="AS129" s="300"/>
      <c r="AT129" s="301"/>
      <c r="AU129" s="144"/>
      <c r="AV129" s="142"/>
      <c r="AW129" s="115">
        <f t="shared" ref="AW129:AW192" si="130">G129+J129+SUM(AH129:AU129)</f>
        <v>0</v>
      </c>
      <c r="AX129" s="115">
        <f t="shared" ref="AX129:AX192" si="131">SUM(N129:AG129)</f>
        <v>0</v>
      </c>
      <c r="AY129" s="112">
        <f t="shared" ref="AY129:AY192" si="132">AW129-AX129</f>
        <v>0</v>
      </c>
      <c r="AZ129" s="115">
        <f t="shared" ref="AZ129:AZ192" si="133">AY129-J129</f>
        <v>0</v>
      </c>
      <c r="BA129" s="167">
        <f t="shared" ref="BA129:BA192" si="134">AY129-AZ129</f>
        <v>0</v>
      </c>
      <c r="BB129" s="118"/>
    </row>
    <row r="130" spans="1:54" s="143" customFormat="1" ht="15.75" hidden="1" x14ac:dyDescent="0.25">
      <c r="A130" s="187"/>
      <c r="B130" s="189"/>
      <c r="C130" s="182"/>
      <c r="D130" s="191"/>
      <c r="E130" s="178"/>
      <c r="F130" s="144"/>
      <c r="G130" s="302"/>
      <c r="H130" s="76">
        <f>H129+F130-G130</f>
        <v>115629605.01000015</v>
      </c>
      <c r="I130" s="144"/>
      <c r="J130" s="144"/>
      <c r="K130" s="76">
        <f>K129+I130-J130</f>
        <v>47672.88</v>
      </c>
      <c r="L130" s="185">
        <f t="shared" si="129"/>
        <v>115677277.89000015</v>
      </c>
      <c r="M130" s="185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  <c r="Y130" s="144"/>
      <c r="Z130" s="144"/>
      <c r="AA130" s="144"/>
      <c r="AB130" s="144"/>
      <c r="AC130" s="144"/>
      <c r="AD130" s="144"/>
      <c r="AE130" s="144"/>
      <c r="AF130" s="414"/>
      <c r="AG130" s="144"/>
      <c r="AH130" s="300"/>
      <c r="AI130" s="300"/>
      <c r="AJ130" s="300"/>
      <c r="AK130" s="300"/>
      <c r="AL130" s="300"/>
      <c r="AM130" s="300"/>
      <c r="AN130" s="300"/>
      <c r="AO130" s="300"/>
      <c r="AP130" s="300"/>
      <c r="AQ130" s="300"/>
      <c r="AR130" s="301"/>
      <c r="AS130" s="300"/>
      <c r="AT130" s="301"/>
      <c r="AU130" s="144"/>
      <c r="AV130" s="142"/>
      <c r="AW130" s="115">
        <f t="shared" si="130"/>
        <v>0</v>
      </c>
      <c r="AX130" s="115">
        <f t="shared" si="131"/>
        <v>0</v>
      </c>
      <c r="AY130" s="112">
        <f t="shared" si="132"/>
        <v>0</v>
      </c>
      <c r="AZ130" s="115">
        <f t="shared" si="133"/>
        <v>0</v>
      </c>
      <c r="BA130" s="167">
        <f t="shared" si="134"/>
        <v>0</v>
      </c>
      <c r="BB130" s="118"/>
    </row>
    <row r="131" spans="1:54" s="143" customFormat="1" ht="15.75" hidden="1" x14ac:dyDescent="0.25">
      <c r="A131" s="350"/>
      <c r="B131" s="351"/>
      <c r="C131" s="351"/>
      <c r="D131" s="411"/>
      <c r="E131" s="396"/>
      <c r="F131" s="144"/>
      <c r="G131" s="302"/>
      <c r="H131" s="76">
        <f t="shared" ref="H131:H146" si="135">H130+F131-G131</f>
        <v>115629605.01000015</v>
      </c>
      <c r="I131" s="144"/>
      <c r="J131" s="144"/>
      <c r="K131" s="76">
        <f t="shared" ref="K131:K146" si="136">K130+I131-J131</f>
        <v>47672.88</v>
      </c>
      <c r="L131" s="185">
        <f t="shared" si="129"/>
        <v>115677277.89000015</v>
      </c>
      <c r="M131" s="185"/>
      <c r="N131" s="144"/>
      <c r="O131" s="144"/>
      <c r="P131" s="144"/>
      <c r="Q131" s="144"/>
      <c r="R131" s="144"/>
      <c r="S131" s="417"/>
      <c r="T131" s="144"/>
      <c r="U131" s="144"/>
      <c r="V131" s="144"/>
      <c r="W131" s="144"/>
      <c r="X131" s="144"/>
      <c r="Y131" s="144"/>
      <c r="Z131" s="144"/>
      <c r="AA131" s="144"/>
      <c r="AB131" s="144"/>
      <c r="AC131" s="144"/>
      <c r="AD131" s="144"/>
      <c r="AE131" s="144"/>
      <c r="AF131" s="417"/>
      <c r="AG131" s="144"/>
      <c r="AH131" s="300"/>
      <c r="AI131" s="300"/>
      <c r="AJ131" s="300"/>
      <c r="AK131" s="300"/>
      <c r="AL131" s="300"/>
      <c r="AM131" s="300"/>
      <c r="AN131" s="300"/>
      <c r="AO131" s="300"/>
      <c r="AP131" s="300"/>
      <c r="AQ131" s="300"/>
      <c r="AR131" s="301"/>
      <c r="AS131" s="300"/>
      <c r="AT131" s="301"/>
      <c r="AU131" s="144"/>
      <c r="AV131" s="142"/>
      <c r="AW131" s="115">
        <f t="shared" si="130"/>
        <v>0</v>
      </c>
      <c r="AX131" s="115">
        <f t="shared" si="131"/>
        <v>0</v>
      </c>
      <c r="AY131" s="112">
        <f t="shared" si="132"/>
        <v>0</v>
      </c>
      <c r="AZ131" s="115">
        <f t="shared" si="133"/>
        <v>0</v>
      </c>
      <c r="BA131" s="167">
        <f t="shared" si="134"/>
        <v>0</v>
      </c>
      <c r="BB131" s="118"/>
    </row>
    <row r="132" spans="1:54" s="143" customFormat="1" ht="15.75" hidden="1" x14ac:dyDescent="0.25">
      <c r="A132" s="187"/>
      <c r="B132" s="407"/>
      <c r="C132" s="182"/>
      <c r="D132" s="391"/>
      <c r="E132" s="397"/>
      <c r="F132" s="144"/>
      <c r="G132" s="302"/>
      <c r="H132" s="76">
        <f t="shared" si="135"/>
        <v>115629605.01000015</v>
      </c>
      <c r="I132" s="144"/>
      <c r="J132" s="144"/>
      <c r="K132" s="76">
        <f t="shared" si="136"/>
        <v>47672.88</v>
      </c>
      <c r="L132" s="185">
        <f t="shared" si="129"/>
        <v>115677277.89000015</v>
      </c>
      <c r="M132" s="185"/>
      <c r="N132" s="144"/>
      <c r="O132" s="144"/>
      <c r="P132" s="144"/>
      <c r="Q132" s="144"/>
      <c r="R132" s="144"/>
      <c r="S132" s="144"/>
      <c r="T132" s="144"/>
      <c r="U132" s="144"/>
      <c r="V132" s="144"/>
      <c r="W132" s="302"/>
      <c r="X132" s="144"/>
      <c r="Y132" s="144"/>
      <c r="Z132" s="144"/>
      <c r="AA132" s="144"/>
      <c r="AB132" s="144"/>
      <c r="AC132" s="144"/>
      <c r="AD132" s="144"/>
      <c r="AE132" s="144"/>
      <c r="AF132" s="302"/>
      <c r="AG132" s="144"/>
      <c r="AH132" s="300"/>
      <c r="AI132" s="300"/>
      <c r="AJ132" s="300"/>
      <c r="AK132" s="300"/>
      <c r="AL132" s="302"/>
      <c r="AM132" s="302"/>
      <c r="AN132" s="302"/>
      <c r="AO132" s="300"/>
      <c r="AP132" s="300"/>
      <c r="AQ132" s="300"/>
      <c r="AR132" s="301"/>
      <c r="AS132" s="300"/>
      <c r="AT132" s="301"/>
      <c r="AU132" s="144"/>
      <c r="AV132" s="142"/>
      <c r="AW132" s="115">
        <f t="shared" si="130"/>
        <v>0</v>
      </c>
      <c r="AX132" s="115">
        <f t="shared" si="131"/>
        <v>0</v>
      </c>
      <c r="AY132" s="112">
        <f t="shared" si="132"/>
        <v>0</v>
      </c>
      <c r="AZ132" s="115">
        <f t="shared" si="133"/>
        <v>0</v>
      </c>
      <c r="BA132" s="167">
        <f t="shared" si="134"/>
        <v>0</v>
      </c>
      <c r="BB132" s="118"/>
    </row>
    <row r="133" spans="1:54" s="143" customFormat="1" ht="15.75" hidden="1" x14ac:dyDescent="0.25">
      <c r="A133" s="187"/>
      <c r="B133" s="407"/>
      <c r="C133" s="182"/>
      <c r="D133" s="391"/>
      <c r="E133" s="397"/>
      <c r="F133" s="144"/>
      <c r="G133" s="302"/>
      <c r="H133" s="76">
        <f t="shared" si="135"/>
        <v>115629605.01000015</v>
      </c>
      <c r="I133" s="144"/>
      <c r="J133" s="144"/>
      <c r="K133" s="76">
        <f t="shared" si="136"/>
        <v>47672.88</v>
      </c>
      <c r="L133" s="185">
        <f t="shared" si="129"/>
        <v>115677277.89000015</v>
      </c>
      <c r="M133" s="185"/>
      <c r="N133" s="144"/>
      <c r="O133" s="144"/>
      <c r="P133" s="144"/>
      <c r="Q133" s="144"/>
      <c r="R133" s="144"/>
      <c r="S133" s="144"/>
      <c r="T133" s="144"/>
      <c r="U133" s="144"/>
      <c r="V133" s="144"/>
      <c r="W133" s="302"/>
      <c r="X133" s="144"/>
      <c r="Y133" s="144"/>
      <c r="Z133" s="144"/>
      <c r="AA133" s="144"/>
      <c r="AB133" s="144"/>
      <c r="AC133" s="144"/>
      <c r="AD133" s="144"/>
      <c r="AE133" s="144"/>
      <c r="AF133" s="302"/>
      <c r="AG133" s="144"/>
      <c r="AH133" s="300"/>
      <c r="AI133" s="300"/>
      <c r="AJ133" s="300"/>
      <c r="AK133" s="300"/>
      <c r="AL133" s="302"/>
      <c r="AM133" s="302"/>
      <c r="AN133" s="302"/>
      <c r="AO133" s="300"/>
      <c r="AP133" s="300"/>
      <c r="AQ133" s="300"/>
      <c r="AR133" s="301"/>
      <c r="AS133" s="300"/>
      <c r="AT133" s="301"/>
      <c r="AU133" s="144"/>
      <c r="AV133" s="142"/>
      <c r="AW133" s="115">
        <f t="shared" si="130"/>
        <v>0</v>
      </c>
      <c r="AX133" s="115">
        <f t="shared" si="131"/>
        <v>0</v>
      </c>
      <c r="AY133" s="112">
        <f t="shared" si="132"/>
        <v>0</v>
      </c>
      <c r="AZ133" s="115">
        <f t="shared" si="133"/>
        <v>0</v>
      </c>
      <c r="BA133" s="167">
        <f t="shared" si="134"/>
        <v>0</v>
      </c>
      <c r="BB133" s="118"/>
    </row>
    <row r="134" spans="1:54" s="143" customFormat="1" ht="18.75" hidden="1" x14ac:dyDescent="0.25">
      <c r="A134" s="187"/>
      <c r="B134" s="399"/>
      <c r="C134" s="400"/>
      <c r="D134" s="391"/>
      <c r="E134" s="401"/>
      <c r="F134" s="144"/>
      <c r="G134" s="302"/>
      <c r="H134" s="76">
        <f t="shared" si="135"/>
        <v>115629605.01000015</v>
      </c>
      <c r="I134" s="144"/>
      <c r="J134" s="144"/>
      <c r="K134" s="76">
        <f t="shared" si="136"/>
        <v>47672.88</v>
      </c>
      <c r="L134" s="185">
        <f t="shared" si="129"/>
        <v>115677277.89000015</v>
      </c>
      <c r="M134" s="185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  <c r="Y134" s="144"/>
      <c r="Z134" s="144"/>
      <c r="AA134" s="144"/>
      <c r="AB134" s="144"/>
      <c r="AC134" s="144"/>
      <c r="AD134" s="144"/>
      <c r="AE134" s="144"/>
      <c r="AF134" s="144"/>
      <c r="AG134" s="144"/>
      <c r="AH134" s="300"/>
      <c r="AI134" s="300"/>
      <c r="AJ134" s="300"/>
      <c r="AK134" s="415"/>
      <c r="AL134" s="419"/>
      <c r="AM134" s="302"/>
      <c r="AN134" s="302"/>
      <c r="AO134" s="415"/>
      <c r="AP134" s="415"/>
      <c r="AQ134" s="300"/>
      <c r="AR134" s="301"/>
      <c r="AS134" s="300"/>
      <c r="AT134" s="301"/>
      <c r="AU134" s="144"/>
      <c r="AV134" s="142"/>
      <c r="AW134" s="115">
        <f t="shared" si="130"/>
        <v>0</v>
      </c>
      <c r="AX134" s="115">
        <f t="shared" si="131"/>
        <v>0</v>
      </c>
      <c r="AY134" s="112">
        <f t="shared" si="132"/>
        <v>0</v>
      </c>
      <c r="AZ134" s="115">
        <f t="shared" si="133"/>
        <v>0</v>
      </c>
      <c r="BA134" s="167">
        <f t="shared" si="134"/>
        <v>0</v>
      </c>
      <c r="BB134" s="118"/>
    </row>
    <row r="135" spans="1:54" s="143" customFormat="1" ht="15.75" hidden="1" x14ac:dyDescent="0.25">
      <c r="A135" s="187"/>
      <c r="B135" s="189"/>
      <c r="C135" s="189"/>
      <c r="D135" s="391"/>
      <c r="E135" s="396"/>
      <c r="F135" s="144"/>
      <c r="G135" s="302"/>
      <c r="H135" s="76">
        <f t="shared" si="135"/>
        <v>115629605.01000015</v>
      </c>
      <c r="I135" s="144"/>
      <c r="J135" s="144"/>
      <c r="K135" s="76">
        <f t="shared" si="136"/>
        <v>47672.88</v>
      </c>
      <c r="L135" s="185">
        <f t="shared" si="129"/>
        <v>115677277.89000015</v>
      </c>
      <c r="M135" s="185"/>
      <c r="N135" s="144"/>
      <c r="O135" s="144"/>
      <c r="P135" s="144"/>
      <c r="Q135" s="144"/>
      <c r="R135" s="144"/>
      <c r="S135" s="144"/>
      <c r="T135" s="144"/>
      <c r="U135" s="144"/>
      <c r="V135" s="144"/>
      <c r="W135" s="414"/>
      <c r="X135" s="414"/>
      <c r="Y135" s="414"/>
      <c r="Z135" s="414"/>
      <c r="AA135" s="414"/>
      <c r="AB135" s="414"/>
      <c r="AC135" s="414"/>
      <c r="AD135" s="414"/>
      <c r="AE135" s="414"/>
      <c r="AF135" s="414"/>
      <c r="AG135" s="144"/>
      <c r="AH135" s="300"/>
      <c r="AI135" s="300"/>
      <c r="AJ135" s="300"/>
      <c r="AK135" s="300"/>
      <c r="AL135" s="300"/>
      <c r="AM135" s="300"/>
      <c r="AN135" s="300"/>
      <c r="AO135" s="300"/>
      <c r="AP135" s="300"/>
      <c r="AQ135" s="300"/>
      <c r="AR135" s="301"/>
      <c r="AS135" s="300"/>
      <c r="AT135" s="301"/>
      <c r="AU135" s="144"/>
      <c r="AV135" s="142"/>
      <c r="AW135" s="115">
        <f t="shared" si="130"/>
        <v>0</v>
      </c>
      <c r="AX135" s="115">
        <f t="shared" si="131"/>
        <v>0</v>
      </c>
      <c r="AY135" s="112">
        <f t="shared" si="132"/>
        <v>0</v>
      </c>
      <c r="AZ135" s="115">
        <f t="shared" si="133"/>
        <v>0</v>
      </c>
      <c r="BA135" s="167">
        <f t="shared" si="134"/>
        <v>0</v>
      </c>
      <c r="BB135" s="118"/>
    </row>
    <row r="136" spans="1:54" s="143" customFormat="1" ht="15.75" hidden="1" x14ac:dyDescent="0.25">
      <c r="A136" s="187"/>
      <c r="B136" s="209"/>
      <c r="C136" s="189"/>
      <c r="D136" s="391"/>
      <c r="E136" s="191"/>
      <c r="F136" s="302"/>
      <c r="G136" s="302"/>
      <c r="H136" s="76">
        <f t="shared" si="135"/>
        <v>115629605.01000015</v>
      </c>
      <c r="I136" s="144"/>
      <c r="J136" s="144"/>
      <c r="K136" s="76">
        <f t="shared" si="136"/>
        <v>47672.88</v>
      </c>
      <c r="L136" s="185">
        <f t="shared" si="129"/>
        <v>115677277.89000015</v>
      </c>
      <c r="M136" s="185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  <c r="Y136" s="144"/>
      <c r="Z136" s="144"/>
      <c r="AA136" s="144"/>
      <c r="AB136" s="144"/>
      <c r="AC136" s="144"/>
      <c r="AD136" s="144"/>
      <c r="AE136" s="144"/>
      <c r="AF136" s="144"/>
      <c r="AG136" s="144"/>
      <c r="AH136" s="300"/>
      <c r="AI136" s="300"/>
      <c r="AJ136" s="300"/>
      <c r="AK136" s="300"/>
      <c r="AL136" s="300"/>
      <c r="AM136" s="300"/>
      <c r="AN136" s="300"/>
      <c r="AO136" s="300"/>
      <c r="AP136" s="300"/>
      <c r="AQ136" s="300"/>
      <c r="AR136" s="301"/>
      <c r="AS136" s="300"/>
      <c r="AT136" s="301"/>
      <c r="AU136" s="144"/>
      <c r="AV136" s="142"/>
      <c r="AW136" s="115">
        <f t="shared" si="130"/>
        <v>0</v>
      </c>
      <c r="AX136" s="115">
        <f t="shared" si="131"/>
        <v>0</v>
      </c>
      <c r="AY136" s="112">
        <f t="shared" si="132"/>
        <v>0</v>
      </c>
      <c r="AZ136" s="115">
        <f t="shared" si="133"/>
        <v>0</v>
      </c>
      <c r="BA136" s="167">
        <f t="shared" si="134"/>
        <v>0</v>
      </c>
      <c r="BB136" s="118"/>
    </row>
    <row r="137" spans="1:54" s="143" customFormat="1" ht="15.75" hidden="1" x14ac:dyDescent="0.25">
      <c r="A137" s="187"/>
      <c r="B137" s="209"/>
      <c r="C137" s="189"/>
      <c r="D137" s="391"/>
      <c r="E137" s="191"/>
      <c r="F137" s="302"/>
      <c r="G137" s="144"/>
      <c r="H137" s="76">
        <f t="shared" si="135"/>
        <v>115629605.01000015</v>
      </c>
      <c r="I137" s="144"/>
      <c r="J137" s="144"/>
      <c r="K137" s="76">
        <f t="shared" si="136"/>
        <v>47672.88</v>
      </c>
      <c r="L137" s="185">
        <f t="shared" si="129"/>
        <v>115677277.89000015</v>
      </c>
      <c r="M137" s="185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  <c r="Y137" s="144"/>
      <c r="Z137" s="144"/>
      <c r="AA137" s="144"/>
      <c r="AB137" s="144"/>
      <c r="AC137" s="144"/>
      <c r="AD137" s="144"/>
      <c r="AE137" s="144"/>
      <c r="AF137" s="144"/>
      <c r="AG137" s="144"/>
      <c r="AH137" s="300"/>
      <c r="AI137" s="300"/>
      <c r="AJ137" s="300"/>
      <c r="AK137" s="300"/>
      <c r="AL137" s="300"/>
      <c r="AM137" s="300"/>
      <c r="AN137" s="300"/>
      <c r="AO137" s="300"/>
      <c r="AP137" s="300"/>
      <c r="AQ137" s="300"/>
      <c r="AR137" s="301"/>
      <c r="AS137" s="300"/>
      <c r="AT137" s="301"/>
      <c r="AU137" s="144"/>
      <c r="AV137" s="142"/>
      <c r="AW137" s="115">
        <f t="shared" si="130"/>
        <v>0</v>
      </c>
      <c r="AX137" s="115">
        <f t="shared" si="131"/>
        <v>0</v>
      </c>
      <c r="AY137" s="112">
        <f t="shared" si="132"/>
        <v>0</v>
      </c>
      <c r="AZ137" s="115">
        <f t="shared" si="133"/>
        <v>0</v>
      </c>
      <c r="BA137" s="167">
        <f t="shared" si="134"/>
        <v>0</v>
      </c>
      <c r="BB137" s="118"/>
    </row>
    <row r="138" spans="1:54" s="143" customFormat="1" ht="15.75" hidden="1" x14ac:dyDescent="0.25">
      <c r="A138" s="187"/>
      <c r="B138" s="209"/>
      <c r="C138" s="189"/>
      <c r="D138" s="391"/>
      <c r="E138" s="191"/>
      <c r="F138" s="302"/>
      <c r="G138" s="144"/>
      <c r="H138" s="76">
        <f t="shared" si="135"/>
        <v>115629605.01000015</v>
      </c>
      <c r="I138" s="144"/>
      <c r="J138" s="144"/>
      <c r="K138" s="76">
        <f t="shared" si="136"/>
        <v>47672.88</v>
      </c>
      <c r="L138" s="185">
        <f t="shared" si="129"/>
        <v>115677277.89000015</v>
      </c>
      <c r="M138" s="185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  <c r="Y138" s="144"/>
      <c r="Z138" s="144"/>
      <c r="AA138" s="144"/>
      <c r="AB138" s="144"/>
      <c r="AC138" s="144"/>
      <c r="AD138" s="144"/>
      <c r="AE138" s="144"/>
      <c r="AF138" s="144"/>
      <c r="AG138" s="144"/>
      <c r="AH138" s="300"/>
      <c r="AI138" s="300"/>
      <c r="AJ138" s="300"/>
      <c r="AK138" s="300"/>
      <c r="AL138" s="300"/>
      <c r="AM138" s="300"/>
      <c r="AN138" s="300"/>
      <c r="AO138" s="300"/>
      <c r="AP138" s="300"/>
      <c r="AQ138" s="300"/>
      <c r="AR138" s="301"/>
      <c r="AS138" s="300"/>
      <c r="AT138" s="301"/>
      <c r="AU138" s="144"/>
      <c r="AV138" s="142"/>
      <c r="AW138" s="115">
        <f t="shared" si="130"/>
        <v>0</v>
      </c>
      <c r="AX138" s="115">
        <f t="shared" si="131"/>
        <v>0</v>
      </c>
      <c r="AY138" s="112">
        <f t="shared" si="132"/>
        <v>0</v>
      </c>
      <c r="AZ138" s="115">
        <f t="shared" si="133"/>
        <v>0</v>
      </c>
      <c r="BA138" s="167">
        <f t="shared" si="134"/>
        <v>0</v>
      </c>
      <c r="BB138" s="118"/>
    </row>
    <row r="139" spans="1:54" s="143" customFormat="1" ht="15.75" hidden="1" x14ac:dyDescent="0.25">
      <c r="A139" s="187"/>
      <c r="B139" s="209"/>
      <c r="C139" s="189"/>
      <c r="D139" s="391"/>
      <c r="E139" s="191"/>
      <c r="F139" s="302"/>
      <c r="G139" s="144"/>
      <c r="H139" s="76">
        <f t="shared" si="135"/>
        <v>115629605.01000015</v>
      </c>
      <c r="I139" s="144"/>
      <c r="J139" s="144"/>
      <c r="K139" s="76">
        <f t="shared" si="136"/>
        <v>47672.88</v>
      </c>
      <c r="L139" s="185">
        <f t="shared" si="129"/>
        <v>115677277.89000015</v>
      </c>
      <c r="M139" s="185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  <c r="X139" s="144"/>
      <c r="Y139" s="144"/>
      <c r="Z139" s="144"/>
      <c r="AA139" s="144"/>
      <c r="AB139" s="144"/>
      <c r="AC139" s="144"/>
      <c r="AD139" s="144"/>
      <c r="AE139" s="144"/>
      <c r="AF139" s="144"/>
      <c r="AG139" s="144"/>
      <c r="AH139" s="300"/>
      <c r="AI139" s="300"/>
      <c r="AJ139" s="300"/>
      <c r="AK139" s="300"/>
      <c r="AL139" s="300"/>
      <c r="AM139" s="300"/>
      <c r="AN139" s="300"/>
      <c r="AO139" s="300"/>
      <c r="AP139" s="300"/>
      <c r="AQ139" s="300"/>
      <c r="AR139" s="301"/>
      <c r="AS139" s="300"/>
      <c r="AT139" s="301"/>
      <c r="AU139" s="144"/>
      <c r="AV139" s="142"/>
      <c r="AW139" s="115">
        <f t="shared" si="130"/>
        <v>0</v>
      </c>
      <c r="AX139" s="115">
        <f t="shared" si="131"/>
        <v>0</v>
      </c>
      <c r="AY139" s="112">
        <f t="shared" si="132"/>
        <v>0</v>
      </c>
      <c r="AZ139" s="115">
        <f t="shared" si="133"/>
        <v>0</v>
      </c>
      <c r="BA139" s="167">
        <f t="shared" si="134"/>
        <v>0</v>
      </c>
      <c r="BB139" s="118"/>
    </row>
    <row r="140" spans="1:54" s="143" customFormat="1" ht="15.75" hidden="1" x14ac:dyDescent="0.25">
      <c r="A140" s="350"/>
      <c r="B140" s="412"/>
      <c r="C140" s="351"/>
      <c r="D140" s="413"/>
      <c r="E140" s="396"/>
      <c r="F140" s="302"/>
      <c r="G140" s="144"/>
      <c r="H140" s="76">
        <f t="shared" si="135"/>
        <v>115629605.01000015</v>
      </c>
      <c r="I140" s="144"/>
      <c r="J140" s="144"/>
      <c r="K140" s="76">
        <f t="shared" si="136"/>
        <v>47672.88</v>
      </c>
      <c r="L140" s="185">
        <f t="shared" si="129"/>
        <v>115677277.89000015</v>
      </c>
      <c r="M140" s="185"/>
      <c r="N140" s="144"/>
      <c r="O140" s="144"/>
      <c r="P140" s="144"/>
      <c r="Q140" s="144"/>
      <c r="R140" s="144"/>
      <c r="S140" s="144"/>
      <c r="T140" s="144"/>
      <c r="U140" s="144"/>
      <c r="V140" s="144"/>
      <c r="W140" s="414"/>
      <c r="X140" s="414"/>
      <c r="Y140" s="414"/>
      <c r="Z140" s="414"/>
      <c r="AA140" s="414"/>
      <c r="AB140" s="414"/>
      <c r="AC140" s="414"/>
      <c r="AD140" s="414"/>
      <c r="AE140" s="414"/>
      <c r="AF140" s="414"/>
      <c r="AG140" s="144"/>
      <c r="AH140" s="300"/>
      <c r="AI140" s="300"/>
      <c r="AJ140" s="300"/>
      <c r="AK140" s="300"/>
      <c r="AL140" s="300"/>
      <c r="AM140" s="300"/>
      <c r="AN140" s="300"/>
      <c r="AO140" s="300"/>
      <c r="AP140" s="300"/>
      <c r="AQ140" s="300"/>
      <c r="AR140" s="301"/>
      <c r="AS140" s="300"/>
      <c r="AT140" s="301"/>
      <c r="AU140" s="144"/>
      <c r="AV140" s="142"/>
      <c r="AW140" s="115">
        <f t="shared" si="130"/>
        <v>0</v>
      </c>
      <c r="AX140" s="115">
        <f t="shared" si="131"/>
        <v>0</v>
      </c>
      <c r="AY140" s="112">
        <f t="shared" si="132"/>
        <v>0</v>
      </c>
      <c r="AZ140" s="115">
        <f t="shared" si="133"/>
        <v>0</v>
      </c>
      <c r="BA140" s="167">
        <f t="shared" si="134"/>
        <v>0</v>
      </c>
      <c r="BB140" s="118"/>
    </row>
    <row r="141" spans="1:54" s="143" customFormat="1" ht="15.75" hidden="1" x14ac:dyDescent="0.25">
      <c r="A141" s="187"/>
      <c r="B141" s="189"/>
      <c r="C141" s="182"/>
      <c r="D141" s="391"/>
      <c r="E141" s="191"/>
      <c r="F141" s="144"/>
      <c r="G141" s="302"/>
      <c r="H141" s="76">
        <f t="shared" si="135"/>
        <v>115629605.01000015</v>
      </c>
      <c r="I141" s="144"/>
      <c r="J141" s="144"/>
      <c r="K141" s="76">
        <f t="shared" si="136"/>
        <v>47672.88</v>
      </c>
      <c r="L141" s="185">
        <f t="shared" si="129"/>
        <v>115677277.89000015</v>
      </c>
      <c r="M141" s="185"/>
      <c r="N141" s="144"/>
      <c r="O141" s="144"/>
      <c r="P141" s="144"/>
      <c r="Q141" s="302"/>
      <c r="R141" s="302"/>
      <c r="S141" s="302"/>
      <c r="T141" s="302"/>
      <c r="U141" s="302"/>
      <c r="V141" s="302"/>
      <c r="W141" s="302"/>
      <c r="X141" s="302"/>
      <c r="Y141" s="302"/>
      <c r="Z141" s="144"/>
      <c r="AA141" s="144"/>
      <c r="AB141" s="144"/>
      <c r="AC141" s="144"/>
      <c r="AD141" s="144"/>
      <c r="AE141" s="144"/>
      <c r="AF141" s="416"/>
      <c r="AG141" s="144"/>
      <c r="AH141" s="300"/>
      <c r="AI141" s="300"/>
      <c r="AJ141" s="300"/>
      <c r="AK141" s="300"/>
      <c r="AL141" s="300"/>
      <c r="AM141" s="300"/>
      <c r="AN141" s="300"/>
      <c r="AO141" s="300"/>
      <c r="AP141" s="300"/>
      <c r="AQ141" s="300"/>
      <c r="AR141" s="301"/>
      <c r="AS141" s="300"/>
      <c r="AT141" s="301"/>
      <c r="AU141" s="144"/>
      <c r="AV141" s="142"/>
      <c r="AW141" s="115">
        <f t="shared" si="130"/>
        <v>0</v>
      </c>
      <c r="AX141" s="115">
        <f t="shared" si="131"/>
        <v>0</v>
      </c>
      <c r="AY141" s="112">
        <f t="shared" si="132"/>
        <v>0</v>
      </c>
      <c r="AZ141" s="115">
        <f t="shared" si="133"/>
        <v>0</v>
      </c>
      <c r="BA141" s="167">
        <f t="shared" si="134"/>
        <v>0</v>
      </c>
      <c r="BB141" s="118"/>
    </row>
    <row r="142" spans="1:54" s="143" customFormat="1" ht="48" hidden="1" customHeight="1" x14ac:dyDescent="0.25">
      <c r="A142" s="350"/>
      <c r="B142" s="412"/>
      <c r="C142" s="351"/>
      <c r="D142" s="411"/>
      <c r="E142" s="398"/>
      <c r="F142" s="144"/>
      <c r="G142" s="144"/>
      <c r="H142" s="76">
        <f t="shared" si="135"/>
        <v>115629605.01000015</v>
      </c>
      <c r="I142" s="144"/>
      <c r="J142" s="144"/>
      <c r="K142" s="76">
        <f t="shared" si="136"/>
        <v>47672.88</v>
      </c>
      <c r="L142" s="185">
        <f t="shared" si="129"/>
        <v>115677277.89000015</v>
      </c>
      <c r="M142" s="185">
        <v>135000</v>
      </c>
      <c r="N142" s="144"/>
      <c r="O142" s="144"/>
      <c r="P142" s="144"/>
      <c r="Q142" s="302"/>
      <c r="R142" s="302"/>
      <c r="S142" s="302"/>
      <c r="T142" s="302"/>
      <c r="U142" s="302"/>
      <c r="V142" s="302"/>
      <c r="W142" s="302"/>
      <c r="X142" s="302"/>
      <c r="Y142" s="302"/>
      <c r="Z142" s="144"/>
      <c r="AA142" s="144"/>
      <c r="AB142" s="144"/>
      <c r="AC142" s="144"/>
      <c r="AD142" s="144"/>
      <c r="AE142" s="144"/>
      <c r="AF142" s="416"/>
      <c r="AG142" s="144"/>
      <c r="AH142" s="300"/>
      <c r="AI142" s="300"/>
      <c r="AJ142" s="300"/>
      <c r="AK142" s="300"/>
      <c r="AL142" s="300"/>
      <c r="AM142" s="300"/>
      <c r="AN142" s="300"/>
      <c r="AO142" s="300"/>
      <c r="AP142" s="300"/>
      <c r="AQ142" s="300"/>
      <c r="AR142" s="301"/>
      <c r="AS142" s="300"/>
      <c r="AT142" s="301"/>
      <c r="AU142" s="144"/>
      <c r="AV142" s="142"/>
      <c r="AW142" s="115">
        <f t="shared" si="130"/>
        <v>0</v>
      </c>
      <c r="AX142" s="115">
        <f t="shared" si="131"/>
        <v>0</v>
      </c>
      <c r="AY142" s="112">
        <f t="shared" si="132"/>
        <v>0</v>
      </c>
      <c r="AZ142" s="115">
        <f t="shared" si="133"/>
        <v>0</v>
      </c>
      <c r="BA142" s="167">
        <f t="shared" si="134"/>
        <v>0</v>
      </c>
      <c r="BB142" s="118"/>
    </row>
    <row r="143" spans="1:54" s="143" customFormat="1" ht="15.75" hidden="1" x14ac:dyDescent="0.25">
      <c r="A143" s="187"/>
      <c r="B143" s="407"/>
      <c r="C143" s="402"/>
      <c r="D143" s="408"/>
      <c r="E143" s="403"/>
      <c r="F143" s="144"/>
      <c r="G143" s="406"/>
      <c r="H143" s="76">
        <f t="shared" si="135"/>
        <v>115629605.01000015</v>
      </c>
      <c r="I143" s="144"/>
      <c r="J143" s="144"/>
      <c r="K143" s="76">
        <f t="shared" si="136"/>
        <v>47672.88</v>
      </c>
      <c r="L143" s="185">
        <f t="shared" si="129"/>
        <v>115677277.89000015</v>
      </c>
      <c r="M143" s="185"/>
      <c r="N143" s="144"/>
      <c r="O143" s="144"/>
      <c r="P143" s="144"/>
      <c r="Q143" s="302"/>
      <c r="R143" s="302"/>
      <c r="S143" s="302"/>
      <c r="T143" s="302"/>
      <c r="U143" s="302"/>
      <c r="V143" s="302"/>
      <c r="W143" s="302"/>
      <c r="X143" s="302"/>
      <c r="Y143" s="302"/>
      <c r="Z143" s="144"/>
      <c r="AA143" s="144"/>
      <c r="AB143" s="144"/>
      <c r="AC143" s="144"/>
      <c r="AD143" s="144"/>
      <c r="AE143" s="144"/>
      <c r="AF143" s="144"/>
      <c r="AG143" s="144"/>
      <c r="AH143" s="300"/>
      <c r="AI143" s="300"/>
      <c r="AJ143" s="300"/>
      <c r="AK143" s="302"/>
      <c r="AL143" s="302"/>
      <c r="AM143" s="302"/>
      <c r="AN143" s="302"/>
      <c r="AO143" s="302"/>
      <c r="AP143" s="302"/>
      <c r="AQ143" s="300"/>
      <c r="AR143" s="301"/>
      <c r="AS143" s="300"/>
      <c r="AT143" s="301"/>
      <c r="AU143" s="144"/>
      <c r="AV143" s="142"/>
      <c r="AW143" s="115">
        <f t="shared" si="130"/>
        <v>0</v>
      </c>
      <c r="AX143" s="115">
        <f t="shared" si="131"/>
        <v>0</v>
      </c>
      <c r="AY143" s="112">
        <f t="shared" si="132"/>
        <v>0</v>
      </c>
      <c r="AZ143" s="115">
        <f t="shared" si="133"/>
        <v>0</v>
      </c>
      <c r="BA143" s="167">
        <f t="shared" si="134"/>
        <v>0</v>
      </c>
      <c r="BB143" s="118"/>
    </row>
    <row r="144" spans="1:54" s="143" customFormat="1" ht="15.75" hidden="1" x14ac:dyDescent="0.25">
      <c r="A144" s="407"/>
      <c r="B144" s="407"/>
      <c r="C144" s="402"/>
      <c r="D144" s="409"/>
      <c r="E144" s="404"/>
      <c r="F144" s="144"/>
      <c r="G144" s="406"/>
      <c r="H144" s="76">
        <f t="shared" si="135"/>
        <v>115629605.01000015</v>
      </c>
      <c r="I144" s="144"/>
      <c r="J144" s="144"/>
      <c r="K144" s="76">
        <f t="shared" si="136"/>
        <v>47672.88</v>
      </c>
      <c r="L144" s="185">
        <f t="shared" si="129"/>
        <v>115677277.89000015</v>
      </c>
      <c r="M144" s="185"/>
      <c r="N144" s="144"/>
      <c r="O144" s="144"/>
      <c r="P144" s="144"/>
      <c r="Q144" s="302"/>
      <c r="R144" s="302"/>
      <c r="S144" s="302"/>
      <c r="T144" s="302"/>
      <c r="U144" s="302"/>
      <c r="V144" s="302"/>
      <c r="W144" s="302"/>
      <c r="X144" s="302"/>
      <c r="Y144" s="302"/>
      <c r="Z144" s="144"/>
      <c r="AA144" s="144"/>
      <c r="AB144" s="144"/>
      <c r="AC144" s="144"/>
      <c r="AD144" s="144"/>
      <c r="AE144" s="144"/>
      <c r="AF144" s="144"/>
      <c r="AG144" s="144"/>
      <c r="AH144" s="300"/>
      <c r="AI144" s="300"/>
      <c r="AJ144" s="300"/>
      <c r="AK144" s="302"/>
      <c r="AL144" s="302"/>
      <c r="AM144" s="302"/>
      <c r="AN144" s="302"/>
      <c r="AO144" s="302"/>
      <c r="AP144" s="302"/>
      <c r="AQ144" s="300"/>
      <c r="AR144" s="301"/>
      <c r="AS144" s="300"/>
      <c r="AT144" s="301"/>
      <c r="AU144" s="144"/>
      <c r="AV144" s="142"/>
      <c r="AW144" s="115">
        <f t="shared" si="130"/>
        <v>0</v>
      </c>
      <c r="AX144" s="115">
        <f t="shared" si="131"/>
        <v>0</v>
      </c>
      <c r="AY144" s="112">
        <f t="shared" si="132"/>
        <v>0</v>
      </c>
      <c r="AZ144" s="115">
        <f t="shared" si="133"/>
        <v>0</v>
      </c>
      <c r="BA144" s="167">
        <f t="shared" si="134"/>
        <v>0</v>
      </c>
      <c r="BB144" s="118"/>
    </row>
    <row r="145" spans="1:54" s="143" customFormat="1" ht="15.75" hidden="1" x14ac:dyDescent="0.25">
      <c r="A145" s="407"/>
      <c r="B145" s="407"/>
      <c r="C145" s="402"/>
      <c r="D145" s="408"/>
      <c r="E145" s="405"/>
      <c r="F145" s="144"/>
      <c r="G145" s="406"/>
      <c r="H145" s="76">
        <f t="shared" si="135"/>
        <v>115629605.01000015</v>
      </c>
      <c r="I145" s="144"/>
      <c r="J145" s="144"/>
      <c r="K145" s="76">
        <f t="shared" si="136"/>
        <v>47672.88</v>
      </c>
      <c r="L145" s="185">
        <f t="shared" si="129"/>
        <v>115677277.89000015</v>
      </c>
      <c r="M145" s="185"/>
      <c r="N145" s="144"/>
      <c r="O145" s="144"/>
      <c r="P145" s="144"/>
      <c r="Q145" s="302"/>
      <c r="R145" s="302"/>
      <c r="S145" s="302"/>
      <c r="T145" s="302"/>
      <c r="U145" s="302"/>
      <c r="V145" s="302"/>
      <c r="W145" s="302"/>
      <c r="X145" s="302"/>
      <c r="Y145" s="302"/>
      <c r="Z145" s="144"/>
      <c r="AA145" s="144"/>
      <c r="AB145" s="144"/>
      <c r="AC145" s="144"/>
      <c r="AD145" s="144"/>
      <c r="AE145" s="144"/>
      <c r="AF145" s="144"/>
      <c r="AG145" s="144"/>
      <c r="AH145" s="300"/>
      <c r="AI145" s="300"/>
      <c r="AJ145" s="300"/>
      <c r="AK145" s="302"/>
      <c r="AL145" s="302"/>
      <c r="AM145" s="302"/>
      <c r="AN145" s="302"/>
      <c r="AO145" s="302"/>
      <c r="AP145" s="302"/>
      <c r="AQ145" s="300"/>
      <c r="AR145" s="301"/>
      <c r="AS145" s="300"/>
      <c r="AT145" s="301"/>
      <c r="AU145" s="144"/>
      <c r="AV145" s="142"/>
      <c r="AW145" s="115">
        <f t="shared" si="130"/>
        <v>0</v>
      </c>
      <c r="AX145" s="115">
        <f t="shared" si="131"/>
        <v>0</v>
      </c>
      <c r="AY145" s="112">
        <f t="shared" si="132"/>
        <v>0</v>
      </c>
      <c r="AZ145" s="115">
        <f t="shared" si="133"/>
        <v>0</v>
      </c>
      <c r="BA145" s="167">
        <f t="shared" si="134"/>
        <v>0</v>
      </c>
      <c r="BB145" s="118"/>
    </row>
    <row r="146" spans="1:54" s="134" customFormat="1" ht="15.75" hidden="1" x14ac:dyDescent="0.25">
      <c r="A146" s="212"/>
      <c r="B146" s="213"/>
      <c r="C146" s="213"/>
      <c r="D146" s="239"/>
      <c r="E146" s="215"/>
      <c r="F146" s="98"/>
      <c r="G146" s="98"/>
      <c r="H146" s="76">
        <f t="shared" si="135"/>
        <v>115629605.01000015</v>
      </c>
      <c r="I146" s="98"/>
      <c r="J146" s="98"/>
      <c r="K146" s="76">
        <f t="shared" si="136"/>
        <v>47672.88</v>
      </c>
      <c r="L146" s="185">
        <f t="shared" si="129"/>
        <v>115677277.89000015</v>
      </c>
      <c r="M146" s="185"/>
      <c r="N146" s="98"/>
      <c r="O146" s="98"/>
      <c r="P146" s="98"/>
      <c r="Q146" s="98"/>
      <c r="R146" s="98"/>
      <c r="S146" s="98"/>
      <c r="T146" s="98"/>
      <c r="U146" s="98"/>
      <c r="V146" s="98"/>
      <c r="W146" s="98"/>
      <c r="X146" s="98"/>
      <c r="Y146" s="98"/>
      <c r="Z146" s="98"/>
      <c r="AA146" s="98"/>
      <c r="AB146" s="98"/>
      <c r="AC146" s="98"/>
      <c r="AD146" s="98"/>
      <c r="AE146" s="98"/>
      <c r="AF146" s="98"/>
      <c r="AG146" s="98"/>
      <c r="AH146" s="73"/>
      <c r="AI146" s="73"/>
      <c r="AJ146" s="73"/>
      <c r="AK146" s="185"/>
      <c r="AL146" s="185"/>
      <c r="AM146" s="185"/>
      <c r="AN146" s="185"/>
      <c r="AO146" s="185"/>
      <c r="AP146" s="185"/>
      <c r="AQ146" s="185"/>
      <c r="AR146" s="303"/>
      <c r="AS146" s="185"/>
      <c r="AT146" s="303"/>
      <c r="AU146" s="99"/>
      <c r="AV146" s="133"/>
      <c r="AW146" s="115">
        <f t="shared" si="130"/>
        <v>0</v>
      </c>
      <c r="AX146" s="115">
        <f t="shared" si="131"/>
        <v>0</v>
      </c>
      <c r="AY146" s="112">
        <f t="shared" si="132"/>
        <v>0</v>
      </c>
      <c r="AZ146" s="115">
        <f t="shared" si="133"/>
        <v>0</v>
      </c>
      <c r="BA146" s="167">
        <f t="shared" si="134"/>
        <v>0</v>
      </c>
      <c r="BB146" s="118"/>
    </row>
    <row r="147" spans="1:54" s="131" customFormat="1" ht="16.5" hidden="1" thickBot="1" x14ac:dyDescent="0.3">
      <c r="A147" s="221"/>
      <c r="B147" s="222"/>
      <c r="C147" s="222"/>
      <c r="D147" s="223"/>
      <c r="E147" s="410" t="s">
        <v>578</v>
      </c>
      <c r="F147" s="75">
        <f>SUM(F129:F146)</f>
        <v>0</v>
      </c>
      <c r="G147" s="75">
        <f>SUM(G129:G146)</f>
        <v>0</v>
      </c>
      <c r="H147" s="196">
        <f>H146</f>
        <v>115629605.01000015</v>
      </c>
      <c r="I147" s="75">
        <f>SUM(I129:I146)</f>
        <v>0</v>
      </c>
      <c r="J147" s="75">
        <f>SUM(J129:J146)</f>
        <v>0</v>
      </c>
      <c r="K147" s="196">
        <f>K146</f>
        <v>47672.88</v>
      </c>
      <c r="L147" s="75">
        <f>H147+K147</f>
        <v>115677277.89000015</v>
      </c>
      <c r="M147" s="75">
        <f t="shared" ref="M147" si="137">SUM(M129:M146)</f>
        <v>135000</v>
      </c>
      <c r="N147" s="75">
        <f>SUM(N129:N146)</f>
        <v>0</v>
      </c>
      <c r="O147" s="75">
        <f t="shared" ref="O147:AR147" si="138">SUM(O129:O146)</f>
        <v>0</v>
      </c>
      <c r="P147" s="75">
        <f t="shared" si="138"/>
        <v>0</v>
      </c>
      <c r="Q147" s="75">
        <f t="shared" si="138"/>
        <v>0</v>
      </c>
      <c r="R147" s="75">
        <f t="shared" si="138"/>
        <v>0</v>
      </c>
      <c r="S147" s="75">
        <f t="shared" si="138"/>
        <v>0</v>
      </c>
      <c r="T147" s="75">
        <f t="shared" si="138"/>
        <v>0</v>
      </c>
      <c r="U147" s="75">
        <f t="shared" si="138"/>
        <v>0</v>
      </c>
      <c r="V147" s="75">
        <f t="shared" si="138"/>
        <v>0</v>
      </c>
      <c r="W147" s="75">
        <f t="shared" si="138"/>
        <v>0</v>
      </c>
      <c r="X147" s="75">
        <f t="shared" si="138"/>
        <v>0</v>
      </c>
      <c r="Y147" s="75">
        <f t="shared" si="138"/>
        <v>0</v>
      </c>
      <c r="Z147" s="75">
        <f t="shared" si="138"/>
        <v>0</v>
      </c>
      <c r="AA147" s="75">
        <f t="shared" si="138"/>
        <v>0</v>
      </c>
      <c r="AB147" s="75">
        <f t="shared" si="138"/>
        <v>0</v>
      </c>
      <c r="AC147" s="75">
        <f t="shared" si="138"/>
        <v>0</v>
      </c>
      <c r="AD147" s="75">
        <f t="shared" si="138"/>
        <v>0</v>
      </c>
      <c r="AE147" s="75">
        <f t="shared" si="138"/>
        <v>0</v>
      </c>
      <c r="AF147" s="75">
        <f t="shared" si="138"/>
        <v>0</v>
      </c>
      <c r="AG147" s="75">
        <f t="shared" si="138"/>
        <v>0</v>
      </c>
      <c r="AH147" s="75">
        <f t="shared" si="138"/>
        <v>0</v>
      </c>
      <c r="AI147" s="75">
        <f t="shared" si="138"/>
        <v>0</v>
      </c>
      <c r="AJ147" s="75">
        <f t="shared" si="138"/>
        <v>0</v>
      </c>
      <c r="AK147" s="75">
        <f t="shared" si="138"/>
        <v>0</v>
      </c>
      <c r="AL147" s="75">
        <f t="shared" si="138"/>
        <v>0</v>
      </c>
      <c r="AM147" s="75">
        <f t="shared" si="138"/>
        <v>0</v>
      </c>
      <c r="AN147" s="75">
        <f t="shared" si="138"/>
        <v>0</v>
      </c>
      <c r="AO147" s="75">
        <f t="shared" si="138"/>
        <v>0</v>
      </c>
      <c r="AP147" s="75">
        <f t="shared" si="138"/>
        <v>0</v>
      </c>
      <c r="AQ147" s="75">
        <f t="shared" si="138"/>
        <v>0</v>
      </c>
      <c r="AR147" s="75">
        <f t="shared" si="138"/>
        <v>0</v>
      </c>
      <c r="AS147" s="75">
        <f t="shared" ref="AS147:AU147" si="139">SUM(AS146)</f>
        <v>0</v>
      </c>
      <c r="AT147" s="75">
        <f>SUM(AT129:AT146)</f>
        <v>0</v>
      </c>
      <c r="AU147" s="94">
        <f t="shared" si="139"/>
        <v>0</v>
      </c>
      <c r="AV147" s="135"/>
      <c r="AW147" s="115">
        <f>G147+J147+SUM(AH147:AU147)</f>
        <v>0</v>
      </c>
      <c r="AX147" s="115">
        <f t="shared" si="131"/>
        <v>0</v>
      </c>
      <c r="AY147" s="112">
        <f>AW147-AX147</f>
        <v>0</v>
      </c>
      <c r="AZ147" s="115">
        <f t="shared" si="133"/>
        <v>0</v>
      </c>
      <c r="BA147" s="167">
        <f t="shared" si="134"/>
        <v>0</v>
      </c>
      <c r="BB147" s="118"/>
    </row>
    <row r="148" spans="1:54" s="131" customFormat="1" ht="15.75" hidden="1" x14ac:dyDescent="0.25">
      <c r="A148" s="240"/>
      <c r="B148" s="219"/>
      <c r="C148" s="219"/>
      <c r="D148" s="233"/>
      <c r="E148" s="241"/>
      <c r="F148" s="151"/>
      <c r="G148" s="151"/>
      <c r="H148" s="152"/>
      <c r="I148" s="151"/>
      <c r="J148" s="151"/>
      <c r="K148" s="152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312"/>
      <c r="AI148" s="312"/>
      <c r="AJ148" s="312"/>
      <c r="AK148" s="312"/>
      <c r="AL148" s="312"/>
      <c r="AM148" s="312"/>
      <c r="AN148" s="312"/>
      <c r="AO148" s="312"/>
      <c r="AP148" s="312"/>
      <c r="AQ148" s="312"/>
      <c r="AR148" s="314"/>
      <c r="AS148" s="312"/>
      <c r="AT148" s="314"/>
      <c r="AU148" s="151"/>
      <c r="AV148" s="135"/>
      <c r="AW148" s="115">
        <f t="shared" si="130"/>
        <v>0</v>
      </c>
      <c r="AX148" s="115">
        <f t="shared" si="131"/>
        <v>0</v>
      </c>
      <c r="AY148" s="112">
        <f t="shared" si="132"/>
        <v>0</v>
      </c>
      <c r="AZ148" s="115">
        <f t="shared" si="133"/>
        <v>0</v>
      </c>
      <c r="BA148" s="167">
        <f t="shared" si="134"/>
        <v>0</v>
      </c>
      <c r="BB148" s="118"/>
    </row>
    <row r="149" spans="1:54" s="134" customFormat="1" ht="15.75" hidden="1" x14ac:dyDescent="0.25">
      <c r="A149" s="212"/>
      <c r="B149" s="256"/>
      <c r="C149" s="213"/>
      <c r="D149" s="239"/>
      <c r="E149" s="215"/>
      <c r="F149" s="98"/>
      <c r="G149" s="98"/>
      <c r="H149" s="101">
        <f>H147+F149-G149</f>
        <v>115629605.01000015</v>
      </c>
      <c r="I149" s="151"/>
      <c r="J149" s="151"/>
      <c r="K149" s="101">
        <f>K147+I149-J149</f>
        <v>47672.88</v>
      </c>
      <c r="L149" s="185">
        <f t="shared" ref="L149:L158" si="140">H149+K149</f>
        <v>115677277.89000015</v>
      </c>
      <c r="M149" s="185"/>
      <c r="N149" s="98"/>
      <c r="O149" s="98"/>
      <c r="P149" s="98"/>
      <c r="Q149" s="98"/>
      <c r="R149" s="98"/>
      <c r="S149" s="98"/>
      <c r="T149" s="98"/>
      <c r="U149" s="98"/>
      <c r="V149" s="98"/>
      <c r="W149" s="98"/>
      <c r="X149" s="98"/>
      <c r="Y149" s="98"/>
      <c r="Z149" s="98"/>
      <c r="AA149" s="98"/>
      <c r="AB149" s="98"/>
      <c r="AC149" s="98"/>
      <c r="AD149" s="98"/>
      <c r="AE149" s="98"/>
      <c r="AF149" s="98"/>
      <c r="AG149" s="98"/>
      <c r="AH149" s="73"/>
      <c r="AI149" s="73"/>
      <c r="AJ149" s="73"/>
      <c r="AK149" s="185"/>
      <c r="AL149" s="185"/>
      <c r="AM149" s="185"/>
      <c r="AN149" s="185"/>
      <c r="AO149" s="185"/>
      <c r="AP149" s="185"/>
      <c r="AQ149" s="185"/>
      <c r="AR149" s="303"/>
      <c r="AS149" s="185"/>
      <c r="AT149" s="303"/>
      <c r="AU149" s="99"/>
      <c r="AV149" s="133"/>
      <c r="AW149" s="115">
        <f t="shared" si="130"/>
        <v>0</v>
      </c>
      <c r="AX149" s="115">
        <f t="shared" si="131"/>
        <v>0</v>
      </c>
      <c r="AY149" s="112">
        <f t="shared" si="132"/>
        <v>0</v>
      </c>
      <c r="AZ149" s="115">
        <f t="shared" si="133"/>
        <v>0</v>
      </c>
      <c r="BA149" s="167">
        <f t="shared" si="134"/>
        <v>0</v>
      </c>
      <c r="BB149" s="118"/>
    </row>
    <row r="150" spans="1:54" s="134" customFormat="1" ht="15.75" hidden="1" x14ac:dyDescent="0.25">
      <c r="A150" s="212"/>
      <c r="B150" s="256"/>
      <c r="C150" s="256"/>
      <c r="D150" s="257"/>
      <c r="E150" s="239"/>
      <c r="F150" s="258"/>
      <c r="G150" s="98"/>
      <c r="H150" s="101">
        <f>H149+F150-G150</f>
        <v>115629605.01000015</v>
      </c>
      <c r="I150" s="151"/>
      <c r="J150" s="151"/>
      <c r="K150" s="101">
        <f>K149+I150-J150</f>
        <v>47672.88</v>
      </c>
      <c r="L150" s="185">
        <f t="shared" si="140"/>
        <v>115677277.89000015</v>
      </c>
      <c r="M150" s="185"/>
      <c r="N150" s="98"/>
      <c r="O150" s="98"/>
      <c r="P150" s="98"/>
      <c r="Q150" s="98"/>
      <c r="R150" s="98"/>
      <c r="S150" s="98"/>
      <c r="T150" s="98"/>
      <c r="U150" s="98"/>
      <c r="V150" s="98"/>
      <c r="W150" s="98"/>
      <c r="X150" s="98"/>
      <c r="Y150" s="98"/>
      <c r="Z150" s="98"/>
      <c r="AA150" s="98"/>
      <c r="AB150" s="98"/>
      <c r="AC150" s="98"/>
      <c r="AD150" s="98"/>
      <c r="AE150" s="98"/>
      <c r="AF150" s="98"/>
      <c r="AG150" s="98"/>
      <c r="AH150" s="73"/>
      <c r="AI150" s="73"/>
      <c r="AJ150" s="73"/>
      <c r="AK150" s="185"/>
      <c r="AL150" s="185"/>
      <c r="AM150" s="185"/>
      <c r="AN150" s="185"/>
      <c r="AO150" s="185"/>
      <c r="AP150" s="185"/>
      <c r="AQ150" s="185"/>
      <c r="AR150" s="303"/>
      <c r="AS150" s="185"/>
      <c r="AT150" s="303"/>
      <c r="AU150" s="99"/>
      <c r="AV150" s="133"/>
      <c r="AW150" s="115">
        <f t="shared" si="130"/>
        <v>0</v>
      </c>
      <c r="AX150" s="115">
        <f t="shared" si="131"/>
        <v>0</v>
      </c>
      <c r="AY150" s="112">
        <f t="shared" si="132"/>
        <v>0</v>
      </c>
      <c r="AZ150" s="115">
        <f t="shared" si="133"/>
        <v>0</v>
      </c>
      <c r="BA150" s="167">
        <f t="shared" si="134"/>
        <v>0</v>
      </c>
      <c r="BB150" s="118"/>
    </row>
    <row r="151" spans="1:54" s="134" customFormat="1" ht="15.75" hidden="1" x14ac:dyDescent="0.25">
      <c r="A151" s="212"/>
      <c r="B151" s="256"/>
      <c r="C151" s="213"/>
      <c r="D151" s="239"/>
      <c r="E151" s="215"/>
      <c r="F151" s="98"/>
      <c r="G151" s="98"/>
      <c r="H151" s="101">
        <f t="shared" ref="H151:H158" si="141">H150+F151-G151</f>
        <v>115629605.01000015</v>
      </c>
      <c r="I151" s="151"/>
      <c r="J151" s="151"/>
      <c r="K151" s="101">
        <f t="shared" ref="K151:K158" si="142">K150+I151-J151</f>
        <v>47672.88</v>
      </c>
      <c r="L151" s="185">
        <f t="shared" si="140"/>
        <v>115677277.89000015</v>
      </c>
      <c r="M151" s="185"/>
      <c r="N151" s="98"/>
      <c r="O151" s="98"/>
      <c r="P151" s="98"/>
      <c r="Q151" s="98"/>
      <c r="R151" s="98"/>
      <c r="S151" s="98"/>
      <c r="T151" s="98"/>
      <c r="U151" s="98"/>
      <c r="V151" s="98"/>
      <c r="W151" s="98"/>
      <c r="X151" s="98"/>
      <c r="Y151" s="98"/>
      <c r="Z151" s="98"/>
      <c r="AA151" s="98"/>
      <c r="AB151" s="98"/>
      <c r="AC151" s="98"/>
      <c r="AD151" s="98"/>
      <c r="AE151" s="98"/>
      <c r="AF151" s="98"/>
      <c r="AG151" s="98"/>
      <c r="AH151" s="73"/>
      <c r="AI151" s="73"/>
      <c r="AJ151" s="73"/>
      <c r="AK151" s="73"/>
      <c r="AL151" s="73"/>
      <c r="AM151" s="73"/>
      <c r="AN151" s="73"/>
      <c r="AO151" s="73"/>
      <c r="AP151" s="185"/>
      <c r="AQ151" s="185"/>
      <c r="AR151" s="303"/>
      <c r="AS151" s="185"/>
      <c r="AT151" s="303"/>
      <c r="AU151" s="99"/>
      <c r="AV151" s="133"/>
      <c r="AW151" s="115">
        <f t="shared" si="130"/>
        <v>0</v>
      </c>
      <c r="AX151" s="115">
        <f t="shared" si="131"/>
        <v>0</v>
      </c>
      <c r="AY151" s="112">
        <f t="shared" si="132"/>
        <v>0</v>
      </c>
      <c r="AZ151" s="115">
        <f t="shared" si="133"/>
        <v>0</v>
      </c>
      <c r="BA151" s="167">
        <f t="shared" si="134"/>
        <v>0</v>
      </c>
      <c r="BB151" s="118"/>
    </row>
    <row r="152" spans="1:54" s="134" customFormat="1" ht="15.75" hidden="1" x14ac:dyDescent="0.25">
      <c r="A152" s="212"/>
      <c r="B152" s="256"/>
      <c r="C152" s="213"/>
      <c r="D152" s="239"/>
      <c r="E152" s="215"/>
      <c r="F152" s="98"/>
      <c r="G152" s="98"/>
      <c r="H152" s="101">
        <f t="shared" si="141"/>
        <v>115629605.01000015</v>
      </c>
      <c r="I152" s="151"/>
      <c r="J152" s="151"/>
      <c r="K152" s="101">
        <f t="shared" si="142"/>
        <v>47672.88</v>
      </c>
      <c r="L152" s="185">
        <f t="shared" si="140"/>
        <v>115677277.89000015</v>
      </c>
      <c r="M152" s="185">
        <v>135000</v>
      </c>
      <c r="N152" s="98"/>
      <c r="O152" s="98"/>
      <c r="P152" s="98"/>
      <c r="Q152" s="98"/>
      <c r="R152" s="98"/>
      <c r="S152" s="98"/>
      <c r="T152" s="98"/>
      <c r="U152" s="98"/>
      <c r="V152" s="98"/>
      <c r="W152" s="98"/>
      <c r="X152" s="98"/>
      <c r="Y152" s="98"/>
      <c r="Z152" s="98"/>
      <c r="AA152" s="98"/>
      <c r="AB152" s="98"/>
      <c r="AC152" s="98"/>
      <c r="AD152" s="98"/>
      <c r="AE152" s="98"/>
      <c r="AF152" s="98"/>
      <c r="AG152" s="98"/>
      <c r="AH152" s="73"/>
      <c r="AI152" s="73"/>
      <c r="AJ152" s="73"/>
      <c r="AK152" s="73"/>
      <c r="AL152" s="73"/>
      <c r="AM152" s="73"/>
      <c r="AN152" s="73"/>
      <c r="AO152" s="73"/>
      <c r="AP152" s="185"/>
      <c r="AQ152" s="185"/>
      <c r="AR152" s="303"/>
      <c r="AS152" s="185"/>
      <c r="AT152" s="303"/>
      <c r="AU152" s="99"/>
      <c r="AV152" s="133"/>
      <c r="AW152" s="115">
        <f t="shared" si="130"/>
        <v>0</v>
      </c>
      <c r="AX152" s="115">
        <f t="shared" si="131"/>
        <v>0</v>
      </c>
      <c r="AY152" s="112">
        <f t="shared" si="132"/>
        <v>0</v>
      </c>
      <c r="AZ152" s="115">
        <f t="shared" si="133"/>
        <v>0</v>
      </c>
      <c r="BA152" s="167">
        <f t="shared" si="134"/>
        <v>0</v>
      </c>
      <c r="BB152" s="118"/>
    </row>
    <row r="153" spans="1:54" s="134" customFormat="1" ht="15.75" hidden="1" x14ac:dyDescent="0.25">
      <c r="A153" s="212"/>
      <c r="B153" s="256"/>
      <c r="C153" s="213"/>
      <c r="D153" s="239"/>
      <c r="E153" s="215"/>
      <c r="F153" s="98"/>
      <c r="G153" s="98"/>
      <c r="H153" s="101">
        <f t="shared" si="141"/>
        <v>115629605.01000015</v>
      </c>
      <c r="I153" s="151"/>
      <c r="J153" s="151"/>
      <c r="K153" s="101">
        <f t="shared" si="142"/>
        <v>47672.88</v>
      </c>
      <c r="L153" s="185">
        <f t="shared" si="140"/>
        <v>115677277.89000015</v>
      </c>
      <c r="M153" s="185"/>
      <c r="N153" s="98"/>
      <c r="O153" s="98"/>
      <c r="P153" s="98"/>
      <c r="Q153" s="98"/>
      <c r="R153" s="98"/>
      <c r="S153" s="98"/>
      <c r="T153" s="98"/>
      <c r="U153" s="98"/>
      <c r="V153" s="98"/>
      <c r="W153" s="98"/>
      <c r="X153" s="98"/>
      <c r="Y153" s="98"/>
      <c r="Z153" s="98"/>
      <c r="AA153" s="98"/>
      <c r="AB153" s="98"/>
      <c r="AC153" s="98"/>
      <c r="AD153" s="98"/>
      <c r="AE153" s="98"/>
      <c r="AF153" s="98"/>
      <c r="AG153" s="98"/>
      <c r="AH153" s="73"/>
      <c r="AI153" s="73"/>
      <c r="AJ153" s="73"/>
      <c r="AK153" s="73"/>
      <c r="AL153" s="73"/>
      <c r="AM153" s="73"/>
      <c r="AN153" s="73"/>
      <c r="AO153" s="73"/>
      <c r="AP153" s="185"/>
      <c r="AQ153" s="185"/>
      <c r="AR153" s="303"/>
      <c r="AS153" s="185"/>
      <c r="AT153" s="303"/>
      <c r="AU153" s="99"/>
      <c r="AV153" s="133"/>
      <c r="AW153" s="115">
        <f t="shared" si="130"/>
        <v>0</v>
      </c>
      <c r="AX153" s="115">
        <f t="shared" si="131"/>
        <v>0</v>
      </c>
      <c r="AY153" s="112">
        <f t="shared" si="132"/>
        <v>0</v>
      </c>
      <c r="AZ153" s="115">
        <f t="shared" si="133"/>
        <v>0</v>
      </c>
      <c r="BA153" s="167">
        <f t="shared" si="134"/>
        <v>0</v>
      </c>
      <c r="BB153" s="118"/>
    </row>
    <row r="154" spans="1:54" s="134" customFormat="1" ht="15.75" hidden="1" x14ac:dyDescent="0.25">
      <c r="A154" s="212"/>
      <c r="B154" s="256"/>
      <c r="C154" s="213"/>
      <c r="D154" s="239"/>
      <c r="E154" s="215"/>
      <c r="F154" s="98"/>
      <c r="G154" s="98"/>
      <c r="H154" s="101">
        <f t="shared" si="141"/>
        <v>115629605.01000015</v>
      </c>
      <c r="I154" s="151"/>
      <c r="J154" s="151"/>
      <c r="K154" s="101">
        <f t="shared" si="142"/>
        <v>47672.88</v>
      </c>
      <c r="L154" s="185">
        <f t="shared" si="140"/>
        <v>115677277.89000015</v>
      </c>
      <c r="M154" s="185"/>
      <c r="N154" s="98"/>
      <c r="O154" s="98"/>
      <c r="P154" s="98"/>
      <c r="Q154" s="98"/>
      <c r="R154" s="98"/>
      <c r="S154" s="98"/>
      <c r="T154" s="98"/>
      <c r="U154" s="98"/>
      <c r="V154" s="98"/>
      <c r="W154" s="98"/>
      <c r="X154" s="98"/>
      <c r="Y154" s="98"/>
      <c r="Z154" s="98"/>
      <c r="AA154" s="98"/>
      <c r="AB154" s="98"/>
      <c r="AC154" s="98"/>
      <c r="AD154" s="98"/>
      <c r="AE154" s="98"/>
      <c r="AF154" s="98"/>
      <c r="AG154" s="98"/>
      <c r="AH154" s="73"/>
      <c r="AI154" s="73"/>
      <c r="AJ154" s="73"/>
      <c r="AK154" s="73"/>
      <c r="AL154" s="73"/>
      <c r="AM154" s="73"/>
      <c r="AN154" s="73"/>
      <c r="AO154" s="73"/>
      <c r="AP154" s="185"/>
      <c r="AQ154" s="185"/>
      <c r="AR154" s="303"/>
      <c r="AS154" s="185"/>
      <c r="AT154" s="303"/>
      <c r="AU154" s="99"/>
      <c r="AV154" s="133"/>
      <c r="AW154" s="115">
        <f t="shared" si="130"/>
        <v>0</v>
      </c>
      <c r="AX154" s="115">
        <f t="shared" si="131"/>
        <v>0</v>
      </c>
      <c r="AY154" s="112">
        <f t="shared" si="132"/>
        <v>0</v>
      </c>
      <c r="AZ154" s="115">
        <f t="shared" si="133"/>
        <v>0</v>
      </c>
      <c r="BA154" s="167">
        <f t="shared" si="134"/>
        <v>0</v>
      </c>
      <c r="BB154" s="118"/>
    </row>
    <row r="155" spans="1:54" s="134" customFormat="1" ht="15.75" hidden="1" x14ac:dyDescent="0.25">
      <c r="A155" s="212"/>
      <c r="B155" s="256"/>
      <c r="C155" s="213"/>
      <c r="D155" s="239"/>
      <c r="E155" s="215"/>
      <c r="F155" s="98"/>
      <c r="G155" s="98"/>
      <c r="H155" s="101">
        <f t="shared" si="141"/>
        <v>115629605.01000015</v>
      </c>
      <c r="I155" s="151"/>
      <c r="J155" s="151"/>
      <c r="K155" s="101">
        <f t="shared" si="142"/>
        <v>47672.88</v>
      </c>
      <c r="L155" s="185">
        <f t="shared" si="140"/>
        <v>115677277.89000015</v>
      </c>
      <c r="M155" s="185"/>
      <c r="N155" s="98"/>
      <c r="O155" s="98"/>
      <c r="P155" s="98"/>
      <c r="Q155" s="98"/>
      <c r="R155" s="98"/>
      <c r="S155" s="98"/>
      <c r="T155" s="98"/>
      <c r="U155" s="98"/>
      <c r="V155" s="98"/>
      <c r="W155" s="98"/>
      <c r="X155" s="98"/>
      <c r="Y155" s="98"/>
      <c r="Z155" s="98"/>
      <c r="AA155" s="98"/>
      <c r="AB155" s="98"/>
      <c r="AC155" s="98"/>
      <c r="AD155" s="98"/>
      <c r="AE155" s="98"/>
      <c r="AF155" s="98"/>
      <c r="AG155" s="98"/>
      <c r="AH155" s="73"/>
      <c r="AI155" s="73"/>
      <c r="AJ155" s="73"/>
      <c r="AK155" s="73"/>
      <c r="AL155" s="73"/>
      <c r="AM155" s="73"/>
      <c r="AN155" s="73"/>
      <c r="AO155" s="73"/>
      <c r="AP155" s="185"/>
      <c r="AQ155" s="185"/>
      <c r="AR155" s="303"/>
      <c r="AS155" s="185"/>
      <c r="AT155" s="303"/>
      <c r="AU155" s="99"/>
      <c r="AV155" s="133"/>
      <c r="AW155" s="115">
        <f t="shared" si="130"/>
        <v>0</v>
      </c>
      <c r="AX155" s="115">
        <f t="shared" si="131"/>
        <v>0</v>
      </c>
      <c r="AY155" s="112">
        <f t="shared" si="132"/>
        <v>0</v>
      </c>
      <c r="AZ155" s="115">
        <f t="shared" si="133"/>
        <v>0</v>
      </c>
      <c r="BA155" s="167">
        <f t="shared" si="134"/>
        <v>0</v>
      </c>
      <c r="BB155" s="118"/>
    </row>
    <row r="156" spans="1:54" s="134" customFormat="1" ht="15.75" hidden="1" x14ac:dyDescent="0.25">
      <c r="A156" s="212"/>
      <c r="B156" s="256"/>
      <c r="C156" s="213"/>
      <c r="D156" s="239"/>
      <c r="E156" s="215"/>
      <c r="F156" s="98"/>
      <c r="G156" s="98"/>
      <c r="H156" s="101">
        <f t="shared" si="141"/>
        <v>115629605.01000015</v>
      </c>
      <c r="I156" s="151"/>
      <c r="J156" s="151"/>
      <c r="K156" s="101">
        <f t="shared" si="142"/>
        <v>47672.88</v>
      </c>
      <c r="L156" s="185">
        <f t="shared" si="140"/>
        <v>115677277.89000015</v>
      </c>
      <c r="M156" s="185"/>
      <c r="N156" s="98"/>
      <c r="O156" s="98"/>
      <c r="P156" s="98"/>
      <c r="Q156" s="98"/>
      <c r="R156" s="98"/>
      <c r="S156" s="98"/>
      <c r="T156" s="98"/>
      <c r="U156" s="98"/>
      <c r="V156" s="98"/>
      <c r="W156" s="98"/>
      <c r="X156" s="98"/>
      <c r="Y156" s="98"/>
      <c r="Z156" s="98"/>
      <c r="AA156" s="98"/>
      <c r="AB156" s="98"/>
      <c r="AC156" s="98"/>
      <c r="AD156" s="98"/>
      <c r="AE156" s="98"/>
      <c r="AF156" s="98"/>
      <c r="AG156" s="98"/>
      <c r="AH156" s="73"/>
      <c r="AI156" s="73"/>
      <c r="AJ156" s="73"/>
      <c r="AK156" s="73"/>
      <c r="AL156" s="73"/>
      <c r="AM156" s="73"/>
      <c r="AN156" s="73"/>
      <c r="AO156" s="73"/>
      <c r="AP156" s="185"/>
      <c r="AQ156" s="185"/>
      <c r="AR156" s="303"/>
      <c r="AS156" s="185"/>
      <c r="AT156" s="303"/>
      <c r="AU156" s="99"/>
      <c r="AV156" s="133"/>
      <c r="AW156" s="115">
        <f t="shared" si="130"/>
        <v>0</v>
      </c>
      <c r="AX156" s="115">
        <f t="shared" si="131"/>
        <v>0</v>
      </c>
      <c r="AY156" s="112">
        <f t="shared" si="132"/>
        <v>0</v>
      </c>
      <c r="AZ156" s="115">
        <f t="shared" si="133"/>
        <v>0</v>
      </c>
      <c r="BA156" s="167">
        <f t="shared" si="134"/>
        <v>0</v>
      </c>
      <c r="BB156" s="118"/>
    </row>
    <row r="157" spans="1:54" s="134" customFormat="1" ht="15.75" hidden="1" x14ac:dyDescent="0.25">
      <c r="A157" s="212"/>
      <c r="B157" s="256"/>
      <c r="C157" s="213"/>
      <c r="D157" s="239"/>
      <c r="E157" s="215"/>
      <c r="F157" s="98"/>
      <c r="G157" s="98"/>
      <c r="H157" s="101">
        <f t="shared" si="141"/>
        <v>115629605.01000015</v>
      </c>
      <c r="I157" s="151"/>
      <c r="J157" s="151"/>
      <c r="K157" s="101">
        <f t="shared" si="142"/>
        <v>47672.88</v>
      </c>
      <c r="L157" s="185">
        <f t="shared" si="140"/>
        <v>115677277.89000015</v>
      </c>
      <c r="M157" s="185"/>
      <c r="N157" s="98"/>
      <c r="O157" s="98"/>
      <c r="P157" s="98"/>
      <c r="Q157" s="98"/>
      <c r="R157" s="98"/>
      <c r="S157" s="98"/>
      <c r="T157" s="98"/>
      <c r="U157" s="98"/>
      <c r="V157" s="98"/>
      <c r="W157" s="98"/>
      <c r="X157" s="98"/>
      <c r="Y157" s="98"/>
      <c r="Z157" s="98"/>
      <c r="AA157" s="98"/>
      <c r="AB157" s="98"/>
      <c r="AC157" s="98"/>
      <c r="AD157" s="98"/>
      <c r="AE157" s="98"/>
      <c r="AF157" s="98"/>
      <c r="AG157" s="98"/>
      <c r="AH157" s="73"/>
      <c r="AI157" s="73"/>
      <c r="AJ157" s="73"/>
      <c r="AK157" s="73"/>
      <c r="AL157" s="73"/>
      <c r="AM157" s="73"/>
      <c r="AN157" s="73"/>
      <c r="AO157" s="73"/>
      <c r="AP157" s="185"/>
      <c r="AQ157" s="185"/>
      <c r="AR157" s="303"/>
      <c r="AS157" s="185"/>
      <c r="AT157" s="303"/>
      <c r="AU157" s="99"/>
      <c r="AV157" s="133"/>
      <c r="AW157" s="115">
        <f t="shared" si="130"/>
        <v>0</v>
      </c>
      <c r="AX157" s="115">
        <f t="shared" si="131"/>
        <v>0</v>
      </c>
      <c r="AY157" s="112">
        <f t="shared" si="132"/>
        <v>0</v>
      </c>
      <c r="AZ157" s="115">
        <f t="shared" si="133"/>
        <v>0</v>
      </c>
      <c r="BA157" s="167">
        <f t="shared" si="134"/>
        <v>0</v>
      </c>
      <c r="BB157" s="118"/>
    </row>
    <row r="158" spans="1:54" s="134" customFormat="1" ht="15.75" hidden="1" x14ac:dyDescent="0.25">
      <c r="A158" s="212"/>
      <c r="B158" s="213"/>
      <c r="C158" s="213"/>
      <c r="D158" s="239"/>
      <c r="E158" s="215"/>
      <c r="F158" s="98"/>
      <c r="G158" s="98"/>
      <c r="H158" s="101">
        <f t="shared" si="141"/>
        <v>115629605.01000015</v>
      </c>
      <c r="I158" s="151"/>
      <c r="J158" s="151"/>
      <c r="K158" s="101">
        <f t="shared" si="142"/>
        <v>47672.88</v>
      </c>
      <c r="L158" s="185">
        <f t="shared" si="140"/>
        <v>115677277.89000015</v>
      </c>
      <c r="M158" s="185"/>
      <c r="N158" s="98"/>
      <c r="O158" s="98"/>
      <c r="P158" s="98"/>
      <c r="Q158" s="98"/>
      <c r="R158" s="98"/>
      <c r="S158" s="98"/>
      <c r="T158" s="98"/>
      <c r="U158" s="98"/>
      <c r="V158" s="98"/>
      <c r="W158" s="98"/>
      <c r="X158" s="98"/>
      <c r="Y158" s="98"/>
      <c r="Z158" s="98"/>
      <c r="AA158" s="98"/>
      <c r="AB158" s="98"/>
      <c r="AC158" s="98"/>
      <c r="AD158" s="98"/>
      <c r="AE158" s="98"/>
      <c r="AF158" s="98"/>
      <c r="AG158" s="98"/>
      <c r="AH158" s="73"/>
      <c r="AI158" s="73"/>
      <c r="AJ158" s="73"/>
      <c r="AK158" s="73"/>
      <c r="AL158" s="73"/>
      <c r="AM158" s="73"/>
      <c r="AN158" s="73"/>
      <c r="AO158" s="73"/>
      <c r="AP158" s="185"/>
      <c r="AQ158" s="185"/>
      <c r="AR158" s="303"/>
      <c r="AS158" s="185"/>
      <c r="AT158" s="303"/>
      <c r="AU158" s="99"/>
      <c r="AV158" s="133"/>
      <c r="AW158" s="115">
        <f t="shared" si="130"/>
        <v>0</v>
      </c>
      <c r="AX158" s="115">
        <f t="shared" si="131"/>
        <v>0</v>
      </c>
      <c r="AY158" s="112">
        <f t="shared" si="132"/>
        <v>0</v>
      </c>
      <c r="AZ158" s="115">
        <f t="shared" si="133"/>
        <v>0</v>
      </c>
      <c r="BA158" s="167">
        <f t="shared" si="134"/>
        <v>0</v>
      </c>
      <c r="BB158" s="118"/>
    </row>
    <row r="159" spans="1:54" s="131" customFormat="1" ht="16.5" hidden="1" thickBot="1" x14ac:dyDescent="0.3">
      <c r="A159" s="221"/>
      <c r="B159" s="222"/>
      <c r="C159" s="222"/>
      <c r="D159" s="223"/>
      <c r="E159" s="255" t="s">
        <v>58</v>
      </c>
      <c r="F159" s="94">
        <f>SUM(F148:F158)</f>
        <v>0</v>
      </c>
      <c r="G159" s="94">
        <f>SUM(G148:G158)</f>
        <v>0</v>
      </c>
      <c r="H159" s="326">
        <f>H158</f>
        <v>115629605.01000015</v>
      </c>
      <c r="I159" s="94">
        <f>SUM(I148:I158)</f>
        <v>0</v>
      </c>
      <c r="J159" s="94">
        <f>SUM(J148:J158)</f>
        <v>0</v>
      </c>
      <c r="K159" s="326">
        <f>K158</f>
        <v>47672.88</v>
      </c>
      <c r="L159" s="75">
        <f>H159+K159</f>
        <v>115677277.89000015</v>
      </c>
      <c r="M159" s="75"/>
      <c r="N159" s="94">
        <f>SUM(N149:N158)</f>
        <v>0</v>
      </c>
      <c r="O159" s="94">
        <f>SUM(O149:O158)</f>
        <v>0</v>
      </c>
      <c r="P159" s="94">
        <f t="shared" ref="P159:AU159" si="143">SUM(P148:P158)</f>
        <v>0</v>
      </c>
      <c r="Q159" s="94">
        <f t="shared" si="143"/>
        <v>0</v>
      </c>
      <c r="R159" s="94">
        <f t="shared" si="143"/>
        <v>0</v>
      </c>
      <c r="S159" s="94">
        <f t="shared" si="143"/>
        <v>0</v>
      </c>
      <c r="T159" s="94"/>
      <c r="U159" s="94">
        <f t="shared" si="143"/>
        <v>0</v>
      </c>
      <c r="V159" s="94">
        <f t="shared" si="143"/>
        <v>0</v>
      </c>
      <c r="W159" s="94">
        <f t="shared" si="143"/>
        <v>0</v>
      </c>
      <c r="X159" s="94">
        <f t="shared" si="143"/>
        <v>0</v>
      </c>
      <c r="Y159" s="94">
        <f t="shared" si="143"/>
        <v>0</v>
      </c>
      <c r="Z159" s="94">
        <f t="shared" si="143"/>
        <v>0</v>
      </c>
      <c r="AA159" s="94">
        <f t="shared" si="143"/>
        <v>0</v>
      </c>
      <c r="AB159" s="94">
        <f t="shared" si="143"/>
        <v>0</v>
      </c>
      <c r="AC159" s="94">
        <f t="shared" si="143"/>
        <v>0</v>
      </c>
      <c r="AD159" s="94">
        <f t="shared" si="143"/>
        <v>0</v>
      </c>
      <c r="AE159" s="94">
        <f t="shared" si="143"/>
        <v>0</v>
      </c>
      <c r="AF159" s="94">
        <f t="shared" si="143"/>
        <v>0</v>
      </c>
      <c r="AG159" s="94">
        <f t="shared" si="143"/>
        <v>0</v>
      </c>
      <c r="AH159" s="75">
        <f t="shared" si="143"/>
        <v>0</v>
      </c>
      <c r="AI159" s="75">
        <f t="shared" si="143"/>
        <v>0</v>
      </c>
      <c r="AJ159" s="75">
        <f t="shared" si="143"/>
        <v>0</v>
      </c>
      <c r="AK159" s="75">
        <f t="shared" si="143"/>
        <v>0</v>
      </c>
      <c r="AL159" s="75">
        <f t="shared" si="143"/>
        <v>0</v>
      </c>
      <c r="AM159" s="75">
        <f t="shared" si="143"/>
        <v>0</v>
      </c>
      <c r="AN159" s="75">
        <f t="shared" si="143"/>
        <v>0</v>
      </c>
      <c r="AO159" s="75">
        <f t="shared" si="143"/>
        <v>0</v>
      </c>
      <c r="AP159" s="75">
        <f t="shared" si="143"/>
        <v>0</v>
      </c>
      <c r="AQ159" s="75">
        <f t="shared" si="143"/>
        <v>0</v>
      </c>
      <c r="AR159" s="75">
        <f t="shared" si="143"/>
        <v>0</v>
      </c>
      <c r="AS159" s="75">
        <f t="shared" si="143"/>
        <v>0</v>
      </c>
      <c r="AT159" s="75">
        <f t="shared" si="143"/>
        <v>0</v>
      </c>
      <c r="AU159" s="94">
        <f t="shared" si="143"/>
        <v>0</v>
      </c>
      <c r="AV159" s="135"/>
      <c r="AW159" s="115">
        <f t="shared" si="130"/>
        <v>0</v>
      </c>
      <c r="AX159" s="115">
        <f t="shared" si="131"/>
        <v>0</v>
      </c>
      <c r="AY159" s="112">
        <f t="shared" si="132"/>
        <v>0</v>
      </c>
      <c r="AZ159" s="115">
        <f t="shared" si="133"/>
        <v>0</v>
      </c>
      <c r="BA159" s="167">
        <f t="shared" si="134"/>
        <v>0</v>
      </c>
      <c r="BB159" s="118"/>
    </row>
    <row r="160" spans="1:54" s="131" customFormat="1" ht="15.75" hidden="1" x14ac:dyDescent="0.25">
      <c r="A160" s="240"/>
      <c r="B160" s="219"/>
      <c r="C160" s="219"/>
      <c r="D160" s="233"/>
      <c r="E160" s="241"/>
      <c r="F160" s="151"/>
      <c r="G160" s="151"/>
      <c r="H160" s="152"/>
      <c r="I160" s="151"/>
      <c r="J160" s="151"/>
      <c r="K160" s="152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312"/>
      <c r="AI160" s="312"/>
      <c r="AJ160" s="312"/>
      <c r="AK160" s="312"/>
      <c r="AL160" s="312"/>
      <c r="AM160" s="312"/>
      <c r="AN160" s="312"/>
      <c r="AO160" s="312"/>
      <c r="AP160" s="312"/>
      <c r="AQ160" s="312"/>
      <c r="AR160" s="314"/>
      <c r="AS160" s="312"/>
      <c r="AT160" s="314"/>
      <c r="AU160" s="151"/>
      <c r="AV160" s="135"/>
      <c r="AW160" s="115">
        <f t="shared" si="130"/>
        <v>0</v>
      </c>
      <c r="AX160" s="115">
        <f t="shared" si="131"/>
        <v>0</v>
      </c>
      <c r="AY160" s="112">
        <f t="shared" si="132"/>
        <v>0</v>
      </c>
      <c r="AZ160" s="115">
        <f t="shared" si="133"/>
        <v>0</v>
      </c>
      <c r="BA160" s="167">
        <f t="shared" si="134"/>
        <v>0</v>
      </c>
      <c r="BB160" s="118"/>
    </row>
    <row r="161" spans="1:54" s="134" customFormat="1" ht="15.75" hidden="1" x14ac:dyDescent="0.25">
      <c r="A161" s="216"/>
      <c r="B161" s="217"/>
      <c r="C161" s="217"/>
      <c r="D161" s="239"/>
      <c r="E161" s="215"/>
      <c r="F161" s="98"/>
      <c r="G161" s="98"/>
      <c r="H161" s="101">
        <f>H159+F161-G161</f>
        <v>115629605.01000015</v>
      </c>
      <c r="I161" s="151"/>
      <c r="J161" s="151"/>
      <c r="K161" s="101">
        <f>K159+I161-J161</f>
        <v>47672.88</v>
      </c>
      <c r="L161" s="185">
        <f t="shared" ref="L161:L177" si="144">H161+K161</f>
        <v>115677277.89000015</v>
      </c>
      <c r="M161" s="185"/>
      <c r="N161" s="98"/>
      <c r="O161" s="98"/>
      <c r="P161" s="98"/>
      <c r="Q161" s="98"/>
      <c r="R161" s="98"/>
      <c r="S161" s="98"/>
      <c r="T161" s="98"/>
      <c r="U161" s="98"/>
      <c r="V161" s="98"/>
      <c r="W161" s="98"/>
      <c r="X161" s="98"/>
      <c r="Y161" s="98"/>
      <c r="Z161" s="98"/>
      <c r="AA161" s="98"/>
      <c r="AB161" s="98"/>
      <c r="AC161" s="98"/>
      <c r="AD161" s="98"/>
      <c r="AE161" s="98"/>
      <c r="AF161" s="98"/>
      <c r="AG161" s="98"/>
      <c r="AH161" s="73"/>
      <c r="AI161" s="73"/>
      <c r="AJ161" s="73"/>
      <c r="AK161" s="73"/>
      <c r="AL161" s="73"/>
      <c r="AM161" s="73"/>
      <c r="AN161" s="73"/>
      <c r="AO161" s="73"/>
      <c r="AP161" s="185"/>
      <c r="AQ161" s="185"/>
      <c r="AR161" s="303"/>
      <c r="AS161" s="185"/>
      <c r="AT161" s="303"/>
      <c r="AU161" s="99"/>
      <c r="AV161" s="133"/>
      <c r="AW161" s="115">
        <f t="shared" si="130"/>
        <v>0</v>
      </c>
      <c r="AX161" s="115">
        <f t="shared" si="131"/>
        <v>0</v>
      </c>
      <c r="AY161" s="112">
        <f t="shared" si="132"/>
        <v>0</v>
      </c>
      <c r="AZ161" s="115">
        <f t="shared" si="133"/>
        <v>0</v>
      </c>
      <c r="BA161" s="167">
        <f t="shared" si="134"/>
        <v>0</v>
      </c>
      <c r="BB161" s="118"/>
    </row>
    <row r="162" spans="1:54" s="134" customFormat="1" ht="15.75" hidden="1" x14ac:dyDescent="0.25">
      <c r="A162" s="216"/>
      <c r="B162" s="217"/>
      <c r="C162" s="217"/>
      <c r="D162" s="239"/>
      <c r="E162" s="215"/>
      <c r="F162" s="98"/>
      <c r="G162" s="98"/>
      <c r="H162" s="101">
        <f>H161+F162-G162</f>
        <v>115629605.01000015</v>
      </c>
      <c r="I162" s="151"/>
      <c r="J162" s="151"/>
      <c r="K162" s="101">
        <f>K161+I162-J162</f>
        <v>47672.88</v>
      </c>
      <c r="L162" s="185">
        <f t="shared" si="144"/>
        <v>115677277.89000015</v>
      </c>
      <c r="M162" s="185"/>
      <c r="N162" s="98"/>
      <c r="O162" s="98"/>
      <c r="P162" s="98"/>
      <c r="Q162" s="98"/>
      <c r="R162" s="98"/>
      <c r="S162" s="98"/>
      <c r="T162" s="98"/>
      <c r="U162" s="98"/>
      <c r="V162" s="98"/>
      <c r="W162" s="98"/>
      <c r="X162" s="98"/>
      <c r="Y162" s="98"/>
      <c r="Z162" s="98"/>
      <c r="AA162" s="98"/>
      <c r="AB162" s="98"/>
      <c r="AC162" s="98"/>
      <c r="AD162" s="98"/>
      <c r="AE162" s="98"/>
      <c r="AF162" s="98"/>
      <c r="AG162" s="98"/>
      <c r="AH162" s="73"/>
      <c r="AI162" s="73"/>
      <c r="AJ162" s="73"/>
      <c r="AK162" s="73"/>
      <c r="AL162" s="73"/>
      <c r="AM162" s="73"/>
      <c r="AN162" s="73"/>
      <c r="AO162" s="73"/>
      <c r="AP162" s="185"/>
      <c r="AQ162" s="185"/>
      <c r="AR162" s="303"/>
      <c r="AS162" s="185"/>
      <c r="AT162" s="303"/>
      <c r="AU162" s="99"/>
      <c r="AV162" s="133"/>
      <c r="AW162" s="115">
        <f t="shared" si="130"/>
        <v>0</v>
      </c>
      <c r="AX162" s="115">
        <f t="shared" si="131"/>
        <v>0</v>
      </c>
      <c r="AY162" s="112">
        <f t="shared" si="132"/>
        <v>0</v>
      </c>
      <c r="AZ162" s="115">
        <f t="shared" si="133"/>
        <v>0</v>
      </c>
      <c r="BA162" s="167">
        <f t="shared" si="134"/>
        <v>0</v>
      </c>
      <c r="BB162" s="118"/>
    </row>
    <row r="163" spans="1:54" s="134" customFormat="1" ht="15.75" hidden="1" x14ac:dyDescent="0.25">
      <c r="A163" s="216"/>
      <c r="B163" s="217"/>
      <c r="C163" s="217"/>
      <c r="D163" s="239"/>
      <c r="E163" s="215"/>
      <c r="F163" s="98"/>
      <c r="G163" s="98"/>
      <c r="H163" s="101">
        <f t="shared" ref="H163:H167" si="145">H162+F163-G163</f>
        <v>115629605.01000015</v>
      </c>
      <c r="I163" s="151"/>
      <c r="J163" s="151"/>
      <c r="K163" s="101">
        <f t="shared" ref="K163:K177" si="146">K162+I163-J163</f>
        <v>47672.88</v>
      </c>
      <c r="L163" s="185">
        <f t="shared" si="144"/>
        <v>115677277.89000015</v>
      </c>
      <c r="M163" s="185"/>
      <c r="N163" s="98"/>
      <c r="O163" s="98"/>
      <c r="P163" s="98"/>
      <c r="Q163" s="98"/>
      <c r="R163" s="98"/>
      <c r="S163" s="98"/>
      <c r="T163" s="98"/>
      <c r="U163" s="98"/>
      <c r="V163" s="98"/>
      <c r="W163" s="98"/>
      <c r="X163" s="98"/>
      <c r="Y163" s="98"/>
      <c r="Z163" s="98"/>
      <c r="AA163" s="98"/>
      <c r="AB163" s="98"/>
      <c r="AC163" s="98"/>
      <c r="AD163" s="98"/>
      <c r="AE163" s="98"/>
      <c r="AF163" s="98"/>
      <c r="AG163" s="98"/>
      <c r="AH163" s="73"/>
      <c r="AI163" s="73"/>
      <c r="AJ163" s="73"/>
      <c r="AK163" s="73"/>
      <c r="AL163" s="73"/>
      <c r="AM163" s="73"/>
      <c r="AN163" s="73"/>
      <c r="AO163" s="73"/>
      <c r="AP163" s="185"/>
      <c r="AQ163" s="185"/>
      <c r="AR163" s="303"/>
      <c r="AS163" s="185"/>
      <c r="AT163" s="303"/>
      <c r="AU163" s="99"/>
      <c r="AV163" s="133"/>
      <c r="AW163" s="115">
        <f t="shared" si="130"/>
        <v>0</v>
      </c>
      <c r="AX163" s="115">
        <f t="shared" si="131"/>
        <v>0</v>
      </c>
      <c r="AY163" s="112">
        <f t="shared" si="132"/>
        <v>0</v>
      </c>
      <c r="AZ163" s="115">
        <f t="shared" si="133"/>
        <v>0</v>
      </c>
      <c r="BA163" s="167">
        <f t="shared" si="134"/>
        <v>0</v>
      </c>
      <c r="BB163" s="118"/>
    </row>
    <row r="164" spans="1:54" s="134" customFormat="1" ht="15.75" hidden="1" x14ac:dyDescent="0.25">
      <c r="A164" s="216"/>
      <c r="B164" s="217"/>
      <c r="C164" s="217"/>
      <c r="D164" s="239"/>
      <c r="E164" s="215"/>
      <c r="F164" s="98"/>
      <c r="G164" s="98"/>
      <c r="H164" s="101">
        <f t="shared" si="145"/>
        <v>115629605.01000015</v>
      </c>
      <c r="I164" s="151"/>
      <c r="J164" s="151"/>
      <c r="K164" s="101">
        <f t="shared" si="146"/>
        <v>47672.88</v>
      </c>
      <c r="L164" s="185">
        <f t="shared" si="144"/>
        <v>115677277.89000015</v>
      </c>
      <c r="M164" s="185"/>
      <c r="N164" s="98"/>
      <c r="O164" s="98"/>
      <c r="P164" s="98"/>
      <c r="Q164" s="98"/>
      <c r="R164" s="98"/>
      <c r="S164" s="98"/>
      <c r="T164" s="98"/>
      <c r="U164" s="98"/>
      <c r="V164" s="98"/>
      <c r="W164" s="98"/>
      <c r="X164" s="98"/>
      <c r="Y164" s="98"/>
      <c r="Z164" s="98"/>
      <c r="AA164" s="98"/>
      <c r="AB164" s="98"/>
      <c r="AC164" s="98"/>
      <c r="AD164" s="98"/>
      <c r="AE164" s="98"/>
      <c r="AF164" s="98"/>
      <c r="AG164" s="98"/>
      <c r="AH164" s="73"/>
      <c r="AI164" s="73"/>
      <c r="AJ164" s="73"/>
      <c r="AK164" s="73"/>
      <c r="AL164" s="73"/>
      <c r="AM164" s="73"/>
      <c r="AN164" s="73"/>
      <c r="AO164" s="73"/>
      <c r="AP164" s="185"/>
      <c r="AQ164" s="185"/>
      <c r="AR164" s="303"/>
      <c r="AS164" s="185"/>
      <c r="AT164" s="303"/>
      <c r="AU164" s="99"/>
      <c r="AV164" s="133"/>
      <c r="AW164" s="115">
        <f t="shared" si="130"/>
        <v>0</v>
      </c>
      <c r="AX164" s="115">
        <f t="shared" si="131"/>
        <v>0</v>
      </c>
      <c r="AY164" s="112">
        <f t="shared" si="132"/>
        <v>0</v>
      </c>
      <c r="AZ164" s="115">
        <f t="shared" si="133"/>
        <v>0</v>
      </c>
      <c r="BA164" s="167">
        <f t="shared" si="134"/>
        <v>0</v>
      </c>
      <c r="BB164" s="118"/>
    </row>
    <row r="165" spans="1:54" s="134" customFormat="1" ht="15.75" hidden="1" x14ac:dyDescent="0.25">
      <c r="A165" s="216"/>
      <c r="B165" s="217"/>
      <c r="C165" s="217"/>
      <c r="D165" s="239"/>
      <c r="E165" s="215"/>
      <c r="F165" s="98"/>
      <c r="G165" s="98"/>
      <c r="H165" s="101">
        <f t="shared" si="145"/>
        <v>115629605.01000015</v>
      </c>
      <c r="I165" s="151"/>
      <c r="J165" s="151"/>
      <c r="K165" s="101">
        <f t="shared" si="146"/>
        <v>47672.88</v>
      </c>
      <c r="L165" s="185">
        <f t="shared" si="144"/>
        <v>115677277.89000015</v>
      </c>
      <c r="M165" s="185"/>
      <c r="N165" s="98"/>
      <c r="O165" s="98"/>
      <c r="P165" s="98"/>
      <c r="Q165" s="98"/>
      <c r="R165" s="98"/>
      <c r="S165" s="98"/>
      <c r="T165" s="98"/>
      <c r="U165" s="98"/>
      <c r="V165" s="98"/>
      <c r="W165" s="98"/>
      <c r="X165" s="98"/>
      <c r="Y165" s="98"/>
      <c r="Z165" s="98"/>
      <c r="AA165" s="98"/>
      <c r="AB165" s="98"/>
      <c r="AC165" s="98"/>
      <c r="AD165" s="98"/>
      <c r="AE165" s="98"/>
      <c r="AF165" s="98"/>
      <c r="AG165" s="98"/>
      <c r="AH165" s="73"/>
      <c r="AI165" s="73"/>
      <c r="AJ165" s="73"/>
      <c r="AK165" s="73"/>
      <c r="AL165" s="73"/>
      <c r="AM165" s="73"/>
      <c r="AN165" s="73"/>
      <c r="AO165" s="73"/>
      <c r="AP165" s="185"/>
      <c r="AQ165" s="185"/>
      <c r="AR165" s="303"/>
      <c r="AS165" s="185"/>
      <c r="AT165" s="303"/>
      <c r="AU165" s="99"/>
      <c r="AV165" s="133"/>
      <c r="AW165" s="115">
        <f t="shared" si="130"/>
        <v>0</v>
      </c>
      <c r="AX165" s="115">
        <f t="shared" si="131"/>
        <v>0</v>
      </c>
      <c r="AY165" s="112">
        <f t="shared" si="132"/>
        <v>0</v>
      </c>
      <c r="AZ165" s="115">
        <f t="shared" si="133"/>
        <v>0</v>
      </c>
      <c r="BA165" s="167">
        <f t="shared" si="134"/>
        <v>0</v>
      </c>
      <c r="BB165" s="118"/>
    </row>
    <row r="166" spans="1:54" s="134" customFormat="1" ht="15.75" hidden="1" x14ac:dyDescent="0.25">
      <c r="A166" s="216"/>
      <c r="B166" s="217"/>
      <c r="C166" s="217"/>
      <c r="D166" s="239"/>
      <c r="E166" s="215"/>
      <c r="F166" s="98"/>
      <c r="G166" s="98"/>
      <c r="H166" s="101">
        <f t="shared" si="145"/>
        <v>115629605.01000015</v>
      </c>
      <c r="I166" s="151"/>
      <c r="J166" s="151"/>
      <c r="K166" s="101">
        <f t="shared" si="146"/>
        <v>47672.88</v>
      </c>
      <c r="L166" s="185">
        <f t="shared" si="144"/>
        <v>115677277.89000015</v>
      </c>
      <c r="M166" s="185"/>
      <c r="N166" s="98"/>
      <c r="O166" s="98"/>
      <c r="P166" s="98"/>
      <c r="Q166" s="98"/>
      <c r="R166" s="98"/>
      <c r="S166" s="98"/>
      <c r="T166" s="98"/>
      <c r="U166" s="98"/>
      <c r="V166" s="98"/>
      <c r="W166" s="98"/>
      <c r="X166" s="98"/>
      <c r="Y166" s="98"/>
      <c r="Z166" s="98"/>
      <c r="AA166" s="98"/>
      <c r="AB166" s="98"/>
      <c r="AC166" s="98"/>
      <c r="AD166" s="98"/>
      <c r="AE166" s="98"/>
      <c r="AF166" s="98"/>
      <c r="AG166" s="98"/>
      <c r="AH166" s="73"/>
      <c r="AI166" s="73"/>
      <c r="AJ166" s="73"/>
      <c r="AK166" s="73"/>
      <c r="AL166" s="73"/>
      <c r="AM166" s="73"/>
      <c r="AN166" s="73"/>
      <c r="AO166" s="73"/>
      <c r="AP166" s="185"/>
      <c r="AQ166" s="185"/>
      <c r="AR166" s="303"/>
      <c r="AS166" s="185"/>
      <c r="AT166" s="303"/>
      <c r="AU166" s="99"/>
      <c r="AV166" s="133"/>
      <c r="AW166" s="115">
        <f t="shared" si="130"/>
        <v>0</v>
      </c>
      <c r="AX166" s="115">
        <f t="shared" si="131"/>
        <v>0</v>
      </c>
      <c r="AY166" s="112">
        <f t="shared" si="132"/>
        <v>0</v>
      </c>
      <c r="AZ166" s="115">
        <f t="shared" si="133"/>
        <v>0</v>
      </c>
      <c r="BA166" s="167">
        <f t="shared" si="134"/>
        <v>0</v>
      </c>
      <c r="BB166" s="118"/>
    </row>
    <row r="167" spans="1:54" s="134" customFormat="1" ht="15.75" hidden="1" x14ac:dyDescent="0.25">
      <c r="A167" s="216"/>
      <c r="B167" s="217"/>
      <c r="C167" s="217"/>
      <c r="D167" s="239"/>
      <c r="E167" s="215"/>
      <c r="F167" s="98"/>
      <c r="G167" s="98"/>
      <c r="H167" s="101">
        <f t="shared" si="145"/>
        <v>115629605.01000015</v>
      </c>
      <c r="I167" s="151"/>
      <c r="J167" s="151"/>
      <c r="K167" s="101">
        <f t="shared" si="146"/>
        <v>47672.88</v>
      </c>
      <c r="L167" s="185">
        <f t="shared" si="144"/>
        <v>115677277.89000015</v>
      </c>
      <c r="M167" s="185"/>
      <c r="N167" s="98"/>
      <c r="O167" s="98"/>
      <c r="P167" s="98"/>
      <c r="Q167" s="98"/>
      <c r="R167" s="98"/>
      <c r="S167" s="98"/>
      <c r="T167" s="98"/>
      <c r="U167" s="98"/>
      <c r="V167" s="98"/>
      <c r="W167" s="98"/>
      <c r="X167" s="98"/>
      <c r="Y167" s="98"/>
      <c r="Z167" s="98"/>
      <c r="AA167" s="98"/>
      <c r="AB167" s="98"/>
      <c r="AC167" s="98"/>
      <c r="AD167" s="98"/>
      <c r="AE167" s="98"/>
      <c r="AF167" s="98"/>
      <c r="AG167" s="98"/>
      <c r="AH167" s="73"/>
      <c r="AI167" s="73"/>
      <c r="AJ167" s="73"/>
      <c r="AK167" s="73"/>
      <c r="AL167" s="73"/>
      <c r="AM167" s="73"/>
      <c r="AN167" s="73"/>
      <c r="AO167" s="73"/>
      <c r="AP167" s="185"/>
      <c r="AQ167" s="185"/>
      <c r="AR167" s="303"/>
      <c r="AS167" s="185"/>
      <c r="AT167" s="303"/>
      <c r="AU167" s="99"/>
      <c r="AV167" s="133"/>
      <c r="AW167" s="115">
        <f t="shared" si="130"/>
        <v>0</v>
      </c>
      <c r="AX167" s="115">
        <f t="shared" si="131"/>
        <v>0</v>
      </c>
      <c r="AY167" s="112">
        <f t="shared" si="132"/>
        <v>0</v>
      </c>
      <c r="AZ167" s="115">
        <f t="shared" si="133"/>
        <v>0</v>
      </c>
      <c r="BA167" s="167">
        <f t="shared" si="134"/>
        <v>0</v>
      </c>
      <c r="BB167" s="118"/>
    </row>
    <row r="168" spans="1:54" s="134" customFormat="1" ht="15.75" hidden="1" x14ac:dyDescent="0.25">
      <c r="A168" s="216"/>
      <c r="B168" s="217"/>
      <c r="C168" s="217"/>
      <c r="D168" s="239"/>
      <c r="E168" s="215"/>
      <c r="F168" s="98"/>
      <c r="G168" s="98"/>
      <c r="H168" s="101">
        <f>H167+F168-G168</f>
        <v>115629605.01000015</v>
      </c>
      <c r="I168" s="151"/>
      <c r="J168" s="151"/>
      <c r="K168" s="101">
        <f>K167+I168-J168</f>
        <v>47672.88</v>
      </c>
      <c r="L168" s="185">
        <f t="shared" si="144"/>
        <v>115677277.89000015</v>
      </c>
      <c r="M168" s="185">
        <f>SUM(M151:M167)</f>
        <v>135000</v>
      </c>
      <c r="N168" s="98"/>
      <c r="O168" s="98"/>
      <c r="P168" s="98"/>
      <c r="Q168" s="98"/>
      <c r="R168" s="98"/>
      <c r="S168" s="98"/>
      <c r="T168" s="98"/>
      <c r="U168" s="98"/>
      <c r="V168" s="98"/>
      <c r="W168" s="98"/>
      <c r="X168" s="98"/>
      <c r="Y168" s="98"/>
      <c r="Z168" s="98"/>
      <c r="AA168" s="98"/>
      <c r="AB168" s="98"/>
      <c r="AC168" s="98"/>
      <c r="AD168" s="98"/>
      <c r="AE168" s="98"/>
      <c r="AF168" s="98"/>
      <c r="AG168" s="98"/>
      <c r="AH168" s="73"/>
      <c r="AI168" s="73"/>
      <c r="AJ168" s="73"/>
      <c r="AK168" s="73"/>
      <c r="AL168" s="73"/>
      <c r="AM168" s="73"/>
      <c r="AN168" s="73"/>
      <c r="AO168" s="73"/>
      <c r="AP168" s="185"/>
      <c r="AQ168" s="185"/>
      <c r="AR168" s="303"/>
      <c r="AS168" s="185"/>
      <c r="AT168" s="303"/>
      <c r="AU168" s="99"/>
      <c r="AV168" s="133"/>
      <c r="AW168" s="115">
        <f t="shared" si="130"/>
        <v>0</v>
      </c>
      <c r="AX168" s="115">
        <f t="shared" si="131"/>
        <v>0</v>
      </c>
      <c r="AY168" s="112">
        <f t="shared" si="132"/>
        <v>0</v>
      </c>
      <c r="AZ168" s="115">
        <f t="shared" si="133"/>
        <v>0</v>
      </c>
      <c r="BA168" s="167">
        <f t="shared" si="134"/>
        <v>0</v>
      </c>
      <c r="BB168" s="118"/>
    </row>
    <row r="169" spans="1:54" s="134" customFormat="1" ht="15.75" hidden="1" x14ac:dyDescent="0.25">
      <c r="A169" s="256"/>
      <c r="B169" s="217"/>
      <c r="C169" s="275"/>
      <c r="D169" s="276"/>
      <c r="E169" s="215"/>
      <c r="F169" s="98"/>
      <c r="G169" s="98"/>
      <c r="H169" s="101">
        <f t="shared" ref="H169:H177" si="147">H168+F169-G169</f>
        <v>115629605.01000015</v>
      </c>
      <c r="I169" s="151"/>
      <c r="J169" s="151"/>
      <c r="K169" s="101">
        <f t="shared" si="146"/>
        <v>47672.88</v>
      </c>
      <c r="L169" s="185">
        <f t="shared" si="144"/>
        <v>115677277.89000015</v>
      </c>
      <c r="M169" s="185"/>
      <c r="N169" s="98"/>
      <c r="O169" s="98"/>
      <c r="P169" s="98"/>
      <c r="Q169" s="98"/>
      <c r="R169" s="98"/>
      <c r="S169" s="98"/>
      <c r="T169" s="98"/>
      <c r="U169" s="98"/>
      <c r="V169" s="98"/>
      <c r="W169" s="98"/>
      <c r="X169" s="98"/>
      <c r="Y169" s="98"/>
      <c r="Z169" s="98"/>
      <c r="AA169" s="98"/>
      <c r="AB169" s="98"/>
      <c r="AC169" s="98"/>
      <c r="AD169" s="98"/>
      <c r="AE169" s="98"/>
      <c r="AF169" s="98"/>
      <c r="AG169" s="98"/>
      <c r="AH169" s="73"/>
      <c r="AI169" s="73"/>
      <c r="AJ169" s="73"/>
      <c r="AK169" s="185"/>
      <c r="AL169" s="185"/>
      <c r="AM169" s="185"/>
      <c r="AN169" s="185"/>
      <c r="AO169" s="185"/>
      <c r="AP169" s="185"/>
      <c r="AQ169" s="185"/>
      <c r="AR169" s="303"/>
      <c r="AS169" s="185"/>
      <c r="AT169" s="303"/>
      <c r="AU169" s="99"/>
      <c r="AV169" s="133"/>
      <c r="AW169" s="115">
        <f t="shared" si="130"/>
        <v>0</v>
      </c>
      <c r="AX169" s="115">
        <f t="shared" si="131"/>
        <v>0</v>
      </c>
      <c r="AY169" s="112">
        <f t="shared" si="132"/>
        <v>0</v>
      </c>
      <c r="AZ169" s="115">
        <f t="shared" si="133"/>
        <v>0</v>
      </c>
      <c r="BA169" s="167">
        <f t="shared" si="134"/>
        <v>0</v>
      </c>
      <c r="BB169" s="118"/>
    </row>
    <row r="170" spans="1:54" s="134" customFormat="1" ht="15.75" hidden="1" x14ac:dyDescent="0.25">
      <c r="A170" s="256"/>
      <c r="B170" s="217"/>
      <c r="C170" s="275"/>
      <c r="D170" s="276"/>
      <c r="E170" s="215"/>
      <c r="F170" s="98"/>
      <c r="G170" s="98"/>
      <c r="H170" s="101">
        <f t="shared" si="147"/>
        <v>115629605.01000015</v>
      </c>
      <c r="I170" s="151"/>
      <c r="J170" s="151"/>
      <c r="K170" s="101">
        <f t="shared" si="146"/>
        <v>47672.88</v>
      </c>
      <c r="L170" s="185">
        <f t="shared" si="144"/>
        <v>115677277.89000015</v>
      </c>
      <c r="M170" s="185"/>
      <c r="N170" s="98"/>
      <c r="O170" s="98"/>
      <c r="P170" s="98"/>
      <c r="Q170" s="98"/>
      <c r="R170" s="98"/>
      <c r="S170" s="98"/>
      <c r="T170" s="98"/>
      <c r="U170" s="98"/>
      <c r="V170" s="98"/>
      <c r="W170" s="98"/>
      <c r="X170" s="98"/>
      <c r="Y170" s="98"/>
      <c r="Z170" s="98"/>
      <c r="AA170" s="98"/>
      <c r="AB170" s="98"/>
      <c r="AC170" s="98"/>
      <c r="AD170" s="98"/>
      <c r="AE170" s="98"/>
      <c r="AF170" s="98"/>
      <c r="AG170" s="98"/>
      <c r="AH170" s="73"/>
      <c r="AI170" s="73"/>
      <c r="AJ170" s="73"/>
      <c r="AK170" s="185"/>
      <c r="AL170" s="185"/>
      <c r="AM170" s="185"/>
      <c r="AN170" s="185"/>
      <c r="AO170" s="185"/>
      <c r="AP170" s="185"/>
      <c r="AQ170" s="185"/>
      <c r="AR170" s="303"/>
      <c r="AS170" s="185"/>
      <c r="AT170" s="303"/>
      <c r="AU170" s="99"/>
      <c r="AV170" s="133"/>
      <c r="AW170" s="115">
        <f t="shared" si="130"/>
        <v>0</v>
      </c>
      <c r="AX170" s="115">
        <f t="shared" si="131"/>
        <v>0</v>
      </c>
      <c r="AY170" s="112">
        <f t="shared" si="132"/>
        <v>0</v>
      </c>
      <c r="AZ170" s="115">
        <f t="shared" si="133"/>
        <v>0</v>
      </c>
      <c r="BA170" s="167">
        <f t="shared" si="134"/>
        <v>0</v>
      </c>
      <c r="BB170" s="118"/>
    </row>
    <row r="171" spans="1:54" s="134" customFormat="1" ht="15.75" hidden="1" x14ac:dyDescent="0.25">
      <c r="A171" s="256"/>
      <c r="B171" s="217"/>
      <c r="C171" s="275"/>
      <c r="D171" s="276"/>
      <c r="E171" s="215"/>
      <c r="F171" s="98"/>
      <c r="G171" s="98"/>
      <c r="H171" s="101">
        <f t="shared" si="147"/>
        <v>115629605.01000015</v>
      </c>
      <c r="I171" s="151"/>
      <c r="J171" s="151"/>
      <c r="K171" s="101">
        <f t="shared" si="146"/>
        <v>47672.88</v>
      </c>
      <c r="L171" s="185">
        <f t="shared" si="144"/>
        <v>115677277.89000015</v>
      </c>
      <c r="M171" s="185"/>
      <c r="N171" s="98"/>
      <c r="O171" s="98"/>
      <c r="P171" s="98"/>
      <c r="Q171" s="98"/>
      <c r="R171" s="98"/>
      <c r="S171" s="98"/>
      <c r="T171" s="98"/>
      <c r="U171" s="98"/>
      <c r="V171" s="98"/>
      <c r="W171" s="98"/>
      <c r="X171" s="98"/>
      <c r="Y171" s="98"/>
      <c r="Z171" s="98"/>
      <c r="AA171" s="98"/>
      <c r="AB171" s="98"/>
      <c r="AC171" s="98"/>
      <c r="AD171" s="98"/>
      <c r="AE171" s="98"/>
      <c r="AF171" s="98"/>
      <c r="AG171" s="98"/>
      <c r="AH171" s="73"/>
      <c r="AI171" s="73"/>
      <c r="AJ171" s="73"/>
      <c r="AK171" s="185"/>
      <c r="AL171" s="185"/>
      <c r="AM171" s="185"/>
      <c r="AN171" s="185"/>
      <c r="AO171" s="185"/>
      <c r="AP171" s="185"/>
      <c r="AQ171" s="185"/>
      <c r="AR171" s="303"/>
      <c r="AS171" s="185"/>
      <c r="AT171" s="303"/>
      <c r="AU171" s="99"/>
      <c r="AV171" s="133"/>
      <c r="AW171" s="115">
        <f t="shared" si="130"/>
        <v>0</v>
      </c>
      <c r="AX171" s="115">
        <f t="shared" si="131"/>
        <v>0</v>
      </c>
      <c r="AY171" s="112">
        <f t="shared" si="132"/>
        <v>0</v>
      </c>
      <c r="AZ171" s="115">
        <f t="shared" si="133"/>
        <v>0</v>
      </c>
      <c r="BA171" s="167">
        <f t="shared" si="134"/>
        <v>0</v>
      </c>
      <c r="BB171" s="118"/>
    </row>
    <row r="172" spans="1:54" s="134" customFormat="1" ht="15.75" hidden="1" x14ac:dyDescent="0.25">
      <c r="A172" s="256"/>
      <c r="B172" s="217"/>
      <c r="C172" s="275"/>
      <c r="D172" s="276"/>
      <c r="E172" s="215"/>
      <c r="F172" s="98"/>
      <c r="G172" s="98"/>
      <c r="H172" s="101">
        <f t="shared" si="147"/>
        <v>115629605.01000015</v>
      </c>
      <c r="I172" s="151"/>
      <c r="J172" s="151"/>
      <c r="K172" s="101">
        <f t="shared" si="146"/>
        <v>47672.88</v>
      </c>
      <c r="L172" s="185">
        <f t="shared" si="144"/>
        <v>115677277.89000015</v>
      </c>
      <c r="M172" s="185"/>
      <c r="N172" s="98"/>
      <c r="O172" s="98"/>
      <c r="P172" s="98"/>
      <c r="Q172" s="98"/>
      <c r="R172" s="98"/>
      <c r="S172" s="98"/>
      <c r="T172" s="98"/>
      <c r="U172" s="98"/>
      <c r="V172" s="98"/>
      <c r="W172" s="98"/>
      <c r="X172" s="98"/>
      <c r="Y172" s="98"/>
      <c r="Z172" s="98"/>
      <c r="AA172" s="98"/>
      <c r="AB172" s="98"/>
      <c r="AC172" s="98"/>
      <c r="AD172" s="98"/>
      <c r="AE172" s="98"/>
      <c r="AF172" s="98"/>
      <c r="AG172" s="98"/>
      <c r="AH172" s="73"/>
      <c r="AI172" s="73"/>
      <c r="AJ172" s="73"/>
      <c r="AK172" s="185"/>
      <c r="AL172" s="185"/>
      <c r="AM172" s="185"/>
      <c r="AN172" s="185"/>
      <c r="AO172" s="185"/>
      <c r="AP172" s="185"/>
      <c r="AQ172" s="185"/>
      <c r="AR172" s="303"/>
      <c r="AS172" s="185"/>
      <c r="AT172" s="303"/>
      <c r="AU172" s="99"/>
      <c r="AV172" s="133"/>
      <c r="AW172" s="115">
        <f t="shared" si="130"/>
        <v>0</v>
      </c>
      <c r="AX172" s="115">
        <f t="shared" si="131"/>
        <v>0</v>
      </c>
      <c r="AY172" s="112">
        <f t="shared" si="132"/>
        <v>0</v>
      </c>
      <c r="AZ172" s="115">
        <f t="shared" si="133"/>
        <v>0</v>
      </c>
      <c r="BA172" s="167">
        <f t="shared" si="134"/>
        <v>0</v>
      </c>
      <c r="BB172" s="118"/>
    </row>
    <row r="173" spans="1:54" s="134" customFormat="1" ht="15.75" hidden="1" x14ac:dyDescent="0.25">
      <c r="A173" s="256"/>
      <c r="B173" s="217"/>
      <c r="C173" s="275"/>
      <c r="D173" s="276"/>
      <c r="E173" s="215"/>
      <c r="F173" s="98"/>
      <c r="G173" s="98"/>
      <c r="H173" s="101">
        <f t="shared" si="147"/>
        <v>115629605.01000015</v>
      </c>
      <c r="I173" s="151"/>
      <c r="J173" s="151"/>
      <c r="K173" s="101">
        <f t="shared" si="146"/>
        <v>47672.88</v>
      </c>
      <c r="L173" s="185">
        <f t="shared" si="144"/>
        <v>115677277.89000015</v>
      </c>
      <c r="M173" s="185"/>
      <c r="N173" s="98"/>
      <c r="O173" s="98"/>
      <c r="P173" s="98"/>
      <c r="Q173" s="98"/>
      <c r="R173" s="98"/>
      <c r="S173" s="98"/>
      <c r="T173" s="98"/>
      <c r="U173" s="98"/>
      <c r="V173" s="98"/>
      <c r="W173" s="98"/>
      <c r="X173" s="98"/>
      <c r="Y173" s="98"/>
      <c r="Z173" s="98"/>
      <c r="AA173" s="98"/>
      <c r="AB173" s="98"/>
      <c r="AC173" s="98"/>
      <c r="AD173" s="98"/>
      <c r="AE173" s="98"/>
      <c r="AF173" s="98"/>
      <c r="AG173" s="98"/>
      <c r="AH173" s="73"/>
      <c r="AI173" s="73"/>
      <c r="AJ173" s="73"/>
      <c r="AK173" s="185"/>
      <c r="AL173" s="185"/>
      <c r="AM173" s="185"/>
      <c r="AN173" s="185"/>
      <c r="AO173" s="185"/>
      <c r="AP173" s="185"/>
      <c r="AQ173" s="185"/>
      <c r="AR173" s="303"/>
      <c r="AS173" s="185"/>
      <c r="AT173" s="303"/>
      <c r="AU173" s="99"/>
      <c r="AV173" s="133"/>
      <c r="AW173" s="115">
        <f t="shared" si="130"/>
        <v>0</v>
      </c>
      <c r="AX173" s="115">
        <f t="shared" si="131"/>
        <v>0</v>
      </c>
      <c r="AY173" s="112">
        <f t="shared" si="132"/>
        <v>0</v>
      </c>
      <c r="AZ173" s="115">
        <f t="shared" si="133"/>
        <v>0</v>
      </c>
      <c r="BA173" s="167">
        <f t="shared" si="134"/>
        <v>0</v>
      </c>
      <c r="BB173" s="118"/>
    </row>
    <row r="174" spans="1:54" s="134" customFormat="1" ht="15.75" hidden="1" x14ac:dyDescent="0.25">
      <c r="A174" s="256"/>
      <c r="B174" s="217"/>
      <c r="C174" s="275"/>
      <c r="D174" s="276"/>
      <c r="E174" s="215"/>
      <c r="F174" s="98"/>
      <c r="G174" s="98"/>
      <c r="H174" s="101">
        <f t="shared" si="147"/>
        <v>115629605.01000015</v>
      </c>
      <c r="I174" s="151"/>
      <c r="J174" s="151"/>
      <c r="K174" s="101">
        <f t="shared" si="146"/>
        <v>47672.88</v>
      </c>
      <c r="L174" s="185">
        <f t="shared" si="144"/>
        <v>115677277.89000015</v>
      </c>
      <c r="M174" s="185"/>
      <c r="N174" s="98"/>
      <c r="O174" s="98"/>
      <c r="P174" s="98"/>
      <c r="Q174" s="98"/>
      <c r="R174" s="98"/>
      <c r="S174" s="98"/>
      <c r="T174" s="98"/>
      <c r="U174" s="98"/>
      <c r="V174" s="98"/>
      <c r="W174" s="98"/>
      <c r="X174" s="98"/>
      <c r="Y174" s="98"/>
      <c r="Z174" s="98"/>
      <c r="AA174" s="98"/>
      <c r="AB174" s="98"/>
      <c r="AC174" s="98"/>
      <c r="AD174" s="98"/>
      <c r="AE174" s="98"/>
      <c r="AF174" s="98"/>
      <c r="AG174" s="98"/>
      <c r="AH174" s="73"/>
      <c r="AI174" s="73"/>
      <c r="AJ174" s="73"/>
      <c r="AK174" s="185"/>
      <c r="AL174" s="185"/>
      <c r="AM174" s="185"/>
      <c r="AN174" s="185"/>
      <c r="AO174" s="185"/>
      <c r="AP174" s="185"/>
      <c r="AQ174" s="185"/>
      <c r="AR174" s="303"/>
      <c r="AS174" s="185"/>
      <c r="AT174" s="303"/>
      <c r="AU174" s="99"/>
      <c r="AV174" s="133"/>
      <c r="AW174" s="115">
        <f t="shared" si="130"/>
        <v>0</v>
      </c>
      <c r="AX174" s="115">
        <f t="shared" si="131"/>
        <v>0</v>
      </c>
      <c r="AY174" s="112">
        <f t="shared" si="132"/>
        <v>0</v>
      </c>
      <c r="AZ174" s="115">
        <f t="shared" si="133"/>
        <v>0</v>
      </c>
      <c r="BA174" s="167">
        <f t="shared" si="134"/>
        <v>0</v>
      </c>
      <c r="BB174" s="118"/>
    </row>
    <row r="175" spans="1:54" s="134" customFormat="1" ht="15.75" hidden="1" x14ac:dyDescent="0.25">
      <c r="A175" s="216"/>
      <c r="B175" s="217"/>
      <c r="C175" s="217"/>
      <c r="D175" s="239"/>
      <c r="E175" s="215"/>
      <c r="F175" s="98"/>
      <c r="G175" s="98"/>
      <c r="H175" s="101">
        <f t="shared" si="147"/>
        <v>115629605.01000015</v>
      </c>
      <c r="I175" s="151"/>
      <c r="J175" s="151"/>
      <c r="K175" s="101">
        <f t="shared" si="146"/>
        <v>47672.88</v>
      </c>
      <c r="L175" s="185">
        <f t="shared" si="144"/>
        <v>115677277.89000015</v>
      </c>
      <c r="M175" s="185"/>
      <c r="N175" s="98"/>
      <c r="O175" s="98"/>
      <c r="P175" s="98"/>
      <c r="Q175" s="98"/>
      <c r="R175" s="98"/>
      <c r="S175" s="98"/>
      <c r="T175" s="98"/>
      <c r="U175" s="98"/>
      <c r="V175" s="98"/>
      <c r="W175" s="98"/>
      <c r="X175" s="98"/>
      <c r="Y175" s="98"/>
      <c r="Z175" s="98"/>
      <c r="AA175" s="98"/>
      <c r="AB175" s="98"/>
      <c r="AC175" s="98"/>
      <c r="AD175" s="98"/>
      <c r="AE175" s="98"/>
      <c r="AF175" s="98"/>
      <c r="AG175" s="98"/>
      <c r="AH175" s="73"/>
      <c r="AI175" s="73"/>
      <c r="AJ175" s="73"/>
      <c r="AK175" s="185"/>
      <c r="AL175" s="185"/>
      <c r="AM175" s="185"/>
      <c r="AN175" s="185"/>
      <c r="AO175" s="185"/>
      <c r="AP175" s="185"/>
      <c r="AQ175" s="185"/>
      <c r="AR175" s="303"/>
      <c r="AS175" s="185"/>
      <c r="AT175" s="303"/>
      <c r="AU175" s="99"/>
      <c r="AV175" s="133"/>
      <c r="AW175" s="115">
        <f t="shared" si="130"/>
        <v>0</v>
      </c>
      <c r="AX175" s="115">
        <f t="shared" si="131"/>
        <v>0</v>
      </c>
      <c r="AY175" s="112">
        <f t="shared" si="132"/>
        <v>0</v>
      </c>
      <c r="AZ175" s="115">
        <f t="shared" si="133"/>
        <v>0</v>
      </c>
      <c r="BA175" s="167">
        <f t="shared" si="134"/>
        <v>0</v>
      </c>
      <c r="BB175" s="118"/>
    </row>
    <row r="176" spans="1:54" s="134" customFormat="1" ht="15.75" hidden="1" x14ac:dyDescent="0.25">
      <c r="A176" s="216"/>
      <c r="B176" s="217"/>
      <c r="C176" s="217"/>
      <c r="D176" s="239"/>
      <c r="E176" s="215"/>
      <c r="F176" s="98"/>
      <c r="G176" s="98"/>
      <c r="H176" s="101">
        <f t="shared" si="147"/>
        <v>115629605.01000015</v>
      </c>
      <c r="I176" s="151"/>
      <c r="J176" s="151"/>
      <c r="K176" s="101">
        <f t="shared" si="146"/>
        <v>47672.88</v>
      </c>
      <c r="L176" s="185">
        <f t="shared" si="144"/>
        <v>115677277.89000015</v>
      </c>
      <c r="M176" s="185"/>
      <c r="N176" s="98"/>
      <c r="O176" s="98"/>
      <c r="P176" s="98"/>
      <c r="Q176" s="98"/>
      <c r="R176" s="98"/>
      <c r="S176" s="98"/>
      <c r="T176" s="98"/>
      <c r="U176" s="98"/>
      <c r="V176" s="98"/>
      <c r="W176" s="98"/>
      <c r="X176" s="98"/>
      <c r="Y176" s="98"/>
      <c r="Z176" s="98"/>
      <c r="AA176" s="98"/>
      <c r="AB176" s="98"/>
      <c r="AC176" s="98"/>
      <c r="AD176" s="98"/>
      <c r="AE176" s="98"/>
      <c r="AF176" s="98"/>
      <c r="AG176" s="98"/>
      <c r="AH176" s="73"/>
      <c r="AI176" s="73"/>
      <c r="AJ176" s="73"/>
      <c r="AK176" s="185"/>
      <c r="AL176" s="185"/>
      <c r="AM176" s="185"/>
      <c r="AN176" s="185"/>
      <c r="AO176" s="185"/>
      <c r="AP176" s="185"/>
      <c r="AQ176" s="185"/>
      <c r="AR176" s="303"/>
      <c r="AS176" s="185"/>
      <c r="AT176" s="303"/>
      <c r="AU176" s="99"/>
      <c r="AV176" s="133"/>
      <c r="AW176" s="115">
        <f t="shared" si="130"/>
        <v>0</v>
      </c>
      <c r="AX176" s="115">
        <f t="shared" si="131"/>
        <v>0</v>
      </c>
      <c r="AY176" s="112">
        <f t="shared" si="132"/>
        <v>0</v>
      </c>
      <c r="AZ176" s="115">
        <f t="shared" si="133"/>
        <v>0</v>
      </c>
      <c r="BA176" s="167">
        <f t="shared" si="134"/>
        <v>0</v>
      </c>
      <c r="BB176" s="118"/>
    </row>
    <row r="177" spans="1:54" s="134" customFormat="1" ht="15.75" hidden="1" x14ac:dyDescent="0.25">
      <c r="A177" s="212"/>
      <c r="B177" s="217"/>
      <c r="C177" s="213"/>
      <c r="D177" s="239"/>
      <c r="E177" s="215"/>
      <c r="F177" s="98"/>
      <c r="G177" s="98"/>
      <c r="H177" s="101">
        <f t="shared" si="147"/>
        <v>115629605.01000015</v>
      </c>
      <c r="I177" s="151"/>
      <c r="J177" s="151"/>
      <c r="K177" s="101">
        <f t="shared" si="146"/>
        <v>47672.88</v>
      </c>
      <c r="L177" s="185">
        <f t="shared" si="144"/>
        <v>115677277.89000015</v>
      </c>
      <c r="M177" s="185">
        <v>135000</v>
      </c>
      <c r="N177" s="98"/>
      <c r="O177" s="98"/>
      <c r="P177" s="98"/>
      <c r="Q177" s="98"/>
      <c r="R177" s="98"/>
      <c r="S177" s="98"/>
      <c r="T177" s="98"/>
      <c r="U177" s="98"/>
      <c r="V177" s="98"/>
      <c r="W177" s="98"/>
      <c r="X177" s="98"/>
      <c r="Y177" s="98"/>
      <c r="Z177" s="98"/>
      <c r="AA177" s="98"/>
      <c r="AB177" s="98"/>
      <c r="AC177" s="98"/>
      <c r="AD177" s="98"/>
      <c r="AE177" s="98"/>
      <c r="AF177" s="98"/>
      <c r="AG177" s="98"/>
      <c r="AH177" s="73"/>
      <c r="AI177" s="73"/>
      <c r="AJ177" s="73"/>
      <c r="AK177" s="185"/>
      <c r="AL177" s="185"/>
      <c r="AM177" s="185"/>
      <c r="AN177" s="185"/>
      <c r="AO177" s="185"/>
      <c r="AP177" s="185"/>
      <c r="AQ177" s="185"/>
      <c r="AR177" s="303"/>
      <c r="AS177" s="185"/>
      <c r="AT177" s="303"/>
      <c r="AU177" s="99"/>
      <c r="AV177" s="133"/>
      <c r="AW177" s="115">
        <f t="shared" si="130"/>
        <v>0</v>
      </c>
      <c r="AX177" s="115">
        <f t="shared" si="131"/>
        <v>0</v>
      </c>
      <c r="AY177" s="112">
        <f t="shared" si="132"/>
        <v>0</v>
      </c>
      <c r="AZ177" s="115">
        <f t="shared" si="133"/>
        <v>0</v>
      </c>
      <c r="BA177" s="167">
        <f t="shared" si="134"/>
        <v>0</v>
      </c>
      <c r="BB177" s="118"/>
    </row>
    <row r="178" spans="1:54" s="131" customFormat="1" ht="16.5" hidden="1" thickBot="1" x14ac:dyDescent="0.3">
      <c r="A178" s="221"/>
      <c r="B178" s="222"/>
      <c r="C178" s="222"/>
      <c r="D178" s="223"/>
      <c r="E178" s="255" t="s">
        <v>60</v>
      </c>
      <c r="F178" s="94">
        <f>SUM(F161:F177)</f>
        <v>0</v>
      </c>
      <c r="G178" s="94">
        <f>SUM(G161:G177)</f>
        <v>0</v>
      </c>
      <c r="H178" s="326">
        <f>H177</f>
        <v>115629605.01000015</v>
      </c>
      <c r="I178" s="94">
        <f>SUM(I161:I177)</f>
        <v>0</v>
      </c>
      <c r="J178" s="94">
        <f>SUM(J161:J177)</f>
        <v>0</v>
      </c>
      <c r="K178" s="326">
        <f>K177</f>
        <v>47672.88</v>
      </c>
      <c r="L178" s="94"/>
      <c r="M178" s="94"/>
      <c r="N178" s="94">
        <f>SUM(N161:N177)</f>
        <v>0</v>
      </c>
      <c r="O178" s="94">
        <f t="shared" ref="O178:AU178" si="148">SUM(O161:O177)</f>
        <v>0</v>
      </c>
      <c r="P178" s="94">
        <f t="shared" si="148"/>
        <v>0</v>
      </c>
      <c r="Q178" s="94">
        <f t="shared" si="148"/>
        <v>0</v>
      </c>
      <c r="R178" s="94">
        <f t="shared" si="148"/>
        <v>0</v>
      </c>
      <c r="S178" s="94">
        <f t="shared" si="148"/>
        <v>0</v>
      </c>
      <c r="T178" s="94">
        <f t="shared" si="148"/>
        <v>0</v>
      </c>
      <c r="U178" s="94">
        <f t="shared" si="148"/>
        <v>0</v>
      </c>
      <c r="V178" s="94">
        <f t="shared" si="148"/>
        <v>0</v>
      </c>
      <c r="W178" s="94">
        <f t="shared" si="148"/>
        <v>0</v>
      </c>
      <c r="X178" s="94">
        <f t="shared" si="148"/>
        <v>0</v>
      </c>
      <c r="Y178" s="94">
        <f t="shared" si="148"/>
        <v>0</v>
      </c>
      <c r="Z178" s="94">
        <f t="shared" si="148"/>
        <v>0</v>
      </c>
      <c r="AA178" s="94">
        <f t="shared" si="148"/>
        <v>0</v>
      </c>
      <c r="AB178" s="94">
        <f t="shared" si="148"/>
        <v>0</v>
      </c>
      <c r="AC178" s="94">
        <f t="shared" si="148"/>
        <v>0</v>
      </c>
      <c r="AD178" s="94">
        <f t="shared" si="148"/>
        <v>0</v>
      </c>
      <c r="AE178" s="94">
        <f t="shared" si="148"/>
        <v>0</v>
      </c>
      <c r="AF178" s="94">
        <f t="shared" si="148"/>
        <v>0</v>
      </c>
      <c r="AG178" s="94">
        <f t="shared" si="148"/>
        <v>0</v>
      </c>
      <c r="AH178" s="75">
        <f t="shared" si="148"/>
        <v>0</v>
      </c>
      <c r="AI178" s="75">
        <f t="shared" si="148"/>
        <v>0</v>
      </c>
      <c r="AJ178" s="75">
        <f t="shared" si="148"/>
        <v>0</v>
      </c>
      <c r="AK178" s="75">
        <f t="shared" si="148"/>
        <v>0</v>
      </c>
      <c r="AL178" s="75">
        <f t="shared" si="148"/>
        <v>0</v>
      </c>
      <c r="AM178" s="75">
        <f t="shared" si="148"/>
        <v>0</v>
      </c>
      <c r="AN178" s="75">
        <f t="shared" si="148"/>
        <v>0</v>
      </c>
      <c r="AO178" s="75">
        <f t="shared" si="148"/>
        <v>0</v>
      </c>
      <c r="AP178" s="75">
        <f t="shared" si="148"/>
        <v>0</v>
      </c>
      <c r="AQ178" s="75">
        <f t="shared" si="148"/>
        <v>0</v>
      </c>
      <c r="AR178" s="75">
        <f t="shared" si="148"/>
        <v>0</v>
      </c>
      <c r="AS178" s="75">
        <f t="shared" si="148"/>
        <v>0</v>
      </c>
      <c r="AT178" s="75">
        <f t="shared" si="148"/>
        <v>0</v>
      </c>
      <c r="AU178" s="94">
        <f t="shared" si="148"/>
        <v>0</v>
      </c>
      <c r="AV178" s="135"/>
      <c r="AW178" s="115">
        <f t="shared" si="130"/>
        <v>0</v>
      </c>
      <c r="AX178" s="115">
        <f t="shared" si="131"/>
        <v>0</v>
      </c>
      <c r="AY178" s="112">
        <f t="shared" si="132"/>
        <v>0</v>
      </c>
      <c r="AZ178" s="115">
        <f t="shared" si="133"/>
        <v>0</v>
      </c>
      <c r="BA178" s="167">
        <f t="shared" si="134"/>
        <v>0</v>
      </c>
      <c r="BB178" s="118"/>
    </row>
    <row r="179" spans="1:54" s="134" customFormat="1" ht="15.75" hidden="1" x14ac:dyDescent="0.25">
      <c r="A179" s="212"/>
      <c r="B179" s="213"/>
      <c r="C179" s="213"/>
      <c r="D179" s="214"/>
      <c r="E179" s="215"/>
      <c r="F179" s="98"/>
      <c r="G179" s="98"/>
      <c r="H179" s="101"/>
      <c r="I179" s="98"/>
      <c r="J179" s="98"/>
      <c r="K179" s="101"/>
      <c r="L179" s="99"/>
      <c r="M179" s="99"/>
      <c r="N179" s="98"/>
      <c r="O179" s="98"/>
      <c r="P179" s="98"/>
      <c r="Q179" s="98"/>
      <c r="R179" s="98"/>
      <c r="S179" s="98"/>
      <c r="T179" s="98"/>
      <c r="U179" s="98"/>
      <c r="V179" s="98"/>
      <c r="W179" s="98"/>
      <c r="X179" s="98"/>
      <c r="Y179" s="98"/>
      <c r="Z179" s="98"/>
      <c r="AA179" s="98"/>
      <c r="AB179" s="98"/>
      <c r="AC179" s="98"/>
      <c r="AD179" s="98"/>
      <c r="AE179" s="98"/>
      <c r="AF179" s="98"/>
      <c r="AG179" s="98"/>
      <c r="AH179" s="73"/>
      <c r="AI179" s="73"/>
      <c r="AJ179" s="73"/>
      <c r="AK179" s="73"/>
      <c r="AL179" s="73"/>
      <c r="AM179" s="73"/>
      <c r="AN179" s="73"/>
      <c r="AO179" s="73"/>
      <c r="AP179" s="73"/>
      <c r="AQ179" s="73"/>
      <c r="AR179" s="73"/>
      <c r="AS179" s="73"/>
      <c r="AT179" s="73"/>
      <c r="AU179" s="98"/>
      <c r="AV179" s="133"/>
      <c r="AW179" s="115">
        <f t="shared" si="130"/>
        <v>0</v>
      </c>
      <c r="AX179" s="115">
        <f t="shared" si="131"/>
        <v>0</v>
      </c>
      <c r="AY179" s="112">
        <f t="shared" si="132"/>
        <v>0</v>
      </c>
      <c r="AZ179" s="115">
        <f t="shared" si="133"/>
        <v>0</v>
      </c>
      <c r="BA179" s="167">
        <f t="shared" si="134"/>
        <v>0</v>
      </c>
      <c r="BB179" s="118"/>
    </row>
    <row r="180" spans="1:54" s="131" customFormat="1" ht="32.25" hidden="1" thickBot="1" x14ac:dyDescent="0.3">
      <c r="A180" s="243"/>
      <c r="B180" s="244"/>
      <c r="C180" s="244"/>
      <c r="D180" s="245"/>
      <c r="E180" s="265" t="s">
        <v>59</v>
      </c>
      <c r="F180" s="104">
        <f>+F147+F159+F178+F128</f>
        <v>22390843.380000003</v>
      </c>
      <c r="G180" s="104">
        <f>+G147+G159+G178+G128</f>
        <v>4771223.29</v>
      </c>
      <c r="H180" s="279">
        <f>H178</f>
        <v>115629605.01000015</v>
      </c>
      <c r="I180" s="104">
        <f>+I147+I159+I178+I128</f>
        <v>13108.380000000001</v>
      </c>
      <c r="J180" s="104">
        <f>+J147+J159+J178+J128</f>
        <v>610</v>
      </c>
      <c r="K180" s="279">
        <f>K178</f>
        <v>47672.88</v>
      </c>
      <c r="L180" s="104"/>
      <c r="M180" s="104"/>
      <c r="N180" s="104">
        <f t="shared" ref="N180:AG180" si="149">+N147+N159+N178+N128</f>
        <v>0</v>
      </c>
      <c r="O180" s="104">
        <f t="shared" si="149"/>
        <v>0</v>
      </c>
      <c r="P180" s="104">
        <f t="shared" si="149"/>
        <v>510</v>
      </c>
      <c r="Q180" s="104">
        <f t="shared" si="149"/>
        <v>673110</v>
      </c>
      <c r="R180" s="104">
        <f t="shared" si="149"/>
        <v>0</v>
      </c>
      <c r="S180" s="104">
        <f t="shared" si="149"/>
        <v>569000</v>
      </c>
      <c r="T180" s="104">
        <f t="shared" si="149"/>
        <v>0</v>
      </c>
      <c r="U180" s="104">
        <f t="shared" si="149"/>
        <v>200000</v>
      </c>
      <c r="V180" s="104">
        <f t="shared" si="149"/>
        <v>0</v>
      </c>
      <c r="W180" s="104">
        <f t="shared" si="149"/>
        <v>2174076</v>
      </c>
      <c r="X180" s="104">
        <f t="shared" si="149"/>
        <v>0</v>
      </c>
      <c r="Y180" s="104">
        <f t="shared" si="149"/>
        <v>811684</v>
      </c>
      <c r="Z180" s="104">
        <f t="shared" si="149"/>
        <v>0</v>
      </c>
      <c r="AA180" s="104">
        <f t="shared" si="149"/>
        <v>0</v>
      </c>
      <c r="AB180" s="104">
        <f t="shared" si="149"/>
        <v>0</v>
      </c>
      <c r="AC180" s="104">
        <f t="shared" si="149"/>
        <v>0</v>
      </c>
      <c r="AD180" s="104">
        <f t="shared" si="149"/>
        <v>0</v>
      </c>
      <c r="AE180" s="104">
        <f t="shared" si="149"/>
        <v>0</v>
      </c>
      <c r="AF180" s="104">
        <f t="shared" si="149"/>
        <v>0</v>
      </c>
      <c r="AG180" s="104">
        <f t="shared" si="149"/>
        <v>0</v>
      </c>
      <c r="AH180" s="77">
        <f>+AH147+AH128</f>
        <v>-24633.79</v>
      </c>
      <c r="AI180" s="77">
        <f t="shared" ref="AI180:AU180" si="150">+AI147+AI159+AI178+AI128</f>
        <v>0</v>
      </c>
      <c r="AJ180" s="77">
        <f t="shared" si="150"/>
        <v>0</v>
      </c>
      <c r="AK180" s="77">
        <f t="shared" si="150"/>
        <v>-6562.5</v>
      </c>
      <c r="AL180" s="77">
        <f t="shared" si="150"/>
        <v>-6552</v>
      </c>
      <c r="AM180" s="77">
        <f t="shared" si="150"/>
        <v>0</v>
      </c>
      <c r="AN180" s="77">
        <f t="shared" si="150"/>
        <v>-1294</v>
      </c>
      <c r="AO180" s="77">
        <f t="shared" si="150"/>
        <v>-2625</v>
      </c>
      <c r="AP180" s="77">
        <f t="shared" si="150"/>
        <v>-1780</v>
      </c>
      <c r="AQ180" s="77">
        <f t="shared" si="150"/>
        <v>0</v>
      </c>
      <c r="AR180" s="77">
        <f t="shared" si="150"/>
        <v>0</v>
      </c>
      <c r="AS180" s="77">
        <f t="shared" si="150"/>
        <v>0</v>
      </c>
      <c r="AT180" s="77">
        <f t="shared" si="150"/>
        <v>0</v>
      </c>
      <c r="AU180" s="104">
        <f t="shared" si="150"/>
        <v>0</v>
      </c>
      <c r="AV180" s="135"/>
      <c r="AW180" s="115">
        <f t="shared" si="130"/>
        <v>4728386</v>
      </c>
      <c r="AX180" s="115">
        <f t="shared" si="131"/>
        <v>4428380</v>
      </c>
      <c r="AY180" s="112">
        <f t="shared" si="132"/>
        <v>300006</v>
      </c>
      <c r="AZ180" s="115">
        <f t="shared" si="133"/>
        <v>299396</v>
      </c>
      <c r="BA180" s="167">
        <f t="shared" si="134"/>
        <v>610</v>
      </c>
      <c r="BB180" s="118"/>
    </row>
    <row r="181" spans="1:54" s="131" customFormat="1" ht="16.5" hidden="1" thickTop="1" x14ac:dyDescent="0.25">
      <c r="A181" s="266"/>
      <c r="B181" s="249"/>
      <c r="C181" s="249"/>
      <c r="D181" s="267"/>
      <c r="E181" s="268"/>
      <c r="F181" s="139"/>
      <c r="G181" s="139"/>
      <c r="H181" s="327"/>
      <c r="I181" s="139"/>
      <c r="J181" s="139"/>
      <c r="K181" s="327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  <c r="AC181" s="139"/>
      <c r="AD181" s="139"/>
      <c r="AE181" s="139"/>
      <c r="AF181" s="139"/>
      <c r="AG181" s="139"/>
      <c r="AH181" s="164"/>
      <c r="AI181" s="164"/>
      <c r="AJ181" s="164"/>
      <c r="AK181" s="164"/>
      <c r="AL181" s="164"/>
      <c r="AM181" s="164"/>
      <c r="AN181" s="164"/>
      <c r="AO181" s="164"/>
      <c r="AP181" s="164"/>
      <c r="AQ181" s="164"/>
      <c r="AR181" s="164"/>
      <c r="AS181" s="164"/>
      <c r="AT181" s="164"/>
      <c r="AU181" s="139"/>
      <c r="AV181" s="135"/>
      <c r="AW181" s="115">
        <f t="shared" si="130"/>
        <v>0</v>
      </c>
      <c r="AX181" s="115">
        <f t="shared" si="131"/>
        <v>0</v>
      </c>
      <c r="AY181" s="112">
        <f t="shared" si="132"/>
        <v>0</v>
      </c>
      <c r="AZ181" s="115">
        <f t="shared" si="133"/>
        <v>0</v>
      </c>
      <c r="BA181" s="167">
        <f t="shared" si="134"/>
        <v>0</v>
      </c>
      <c r="BB181" s="118"/>
    </row>
    <row r="182" spans="1:54" s="132" customFormat="1" ht="15.75" hidden="1" x14ac:dyDescent="0.25">
      <c r="A182" s="250">
        <v>44470</v>
      </c>
      <c r="B182" s="269"/>
      <c r="C182" s="269"/>
      <c r="D182" s="270"/>
      <c r="E182" s="253" t="s">
        <v>8</v>
      </c>
      <c r="F182" s="159">
        <f>F180</f>
        <v>22390843.380000003</v>
      </c>
      <c r="G182" s="159">
        <f>G180</f>
        <v>4771223.29</v>
      </c>
      <c r="H182" s="159">
        <f>H180</f>
        <v>115629605.01000015</v>
      </c>
      <c r="I182" s="159">
        <f>I180</f>
        <v>13108.380000000001</v>
      </c>
      <c r="J182" s="159">
        <f t="shared" ref="J182" si="151">J180</f>
        <v>610</v>
      </c>
      <c r="K182" s="159">
        <f>K180</f>
        <v>47672.88</v>
      </c>
      <c r="L182" s="159"/>
      <c r="M182" s="159"/>
      <c r="N182" s="159">
        <f>N180</f>
        <v>0</v>
      </c>
      <c r="O182" s="159">
        <f t="shared" ref="O182:AU182" si="152">O180</f>
        <v>0</v>
      </c>
      <c r="P182" s="159">
        <f t="shared" si="152"/>
        <v>510</v>
      </c>
      <c r="Q182" s="159">
        <f t="shared" si="152"/>
        <v>673110</v>
      </c>
      <c r="R182" s="159">
        <f t="shared" si="152"/>
        <v>0</v>
      </c>
      <c r="S182" s="159">
        <f t="shared" si="152"/>
        <v>569000</v>
      </c>
      <c r="T182" s="159">
        <f t="shared" si="152"/>
        <v>0</v>
      </c>
      <c r="U182" s="159">
        <f t="shared" si="152"/>
        <v>200000</v>
      </c>
      <c r="V182" s="159">
        <f t="shared" si="152"/>
        <v>0</v>
      </c>
      <c r="W182" s="159">
        <f t="shared" si="152"/>
        <v>2174076</v>
      </c>
      <c r="X182" s="159">
        <f t="shared" si="152"/>
        <v>0</v>
      </c>
      <c r="Y182" s="159">
        <f t="shared" si="152"/>
        <v>811684</v>
      </c>
      <c r="Z182" s="159">
        <f t="shared" si="152"/>
        <v>0</v>
      </c>
      <c r="AA182" s="159">
        <f t="shared" si="152"/>
        <v>0</v>
      </c>
      <c r="AB182" s="159">
        <f t="shared" si="152"/>
        <v>0</v>
      </c>
      <c r="AC182" s="159">
        <f t="shared" si="152"/>
        <v>0</v>
      </c>
      <c r="AD182" s="159">
        <f t="shared" si="152"/>
        <v>0</v>
      </c>
      <c r="AE182" s="159">
        <f t="shared" si="152"/>
        <v>0</v>
      </c>
      <c r="AF182" s="159">
        <f t="shared" si="152"/>
        <v>0</v>
      </c>
      <c r="AG182" s="159">
        <f t="shared" si="152"/>
        <v>0</v>
      </c>
      <c r="AH182" s="329">
        <f t="shared" si="152"/>
        <v>-24633.79</v>
      </c>
      <c r="AI182" s="329">
        <f t="shared" si="152"/>
        <v>0</v>
      </c>
      <c r="AJ182" s="329">
        <f t="shared" si="152"/>
        <v>0</v>
      </c>
      <c r="AK182" s="329">
        <f t="shared" si="152"/>
        <v>-6562.5</v>
      </c>
      <c r="AL182" s="329">
        <f t="shared" si="152"/>
        <v>-6552</v>
      </c>
      <c r="AM182" s="329">
        <f t="shared" si="152"/>
        <v>0</v>
      </c>
      <c r="AN182" s="329">
        <f t="shared" si="152"/>
        <v>-1294</v>
      </c>
      <c r="AO182" s="329">
        <f t="shared" si="152"/>
        <v>-2625</v>
      </c>
      <c r="AP182" s="329">
        <f t="shared" si="152"/>
        <v>-1780</v>
      </c>
      <c r="AQ182" s="329">
        <f t="shared" si="152"/>
        <v>0</v>
      </c>
      <c r="AR182" s="329">
        <f t="shared" si="152"/>
        <v>0</v>
      </c>
      <c r="AS182" s="329">
        <f t="shared" si="152"/>
        <v>0</v>
      </c>
      <c r="AT182" s="329">
        <f t="shared" si="152"/>
        <v>0</v>
      </c>
      <c r="AU182" s="159">
        <f t="shared" si="152"/>
        <v>0</v>
      </c>
      <c r="AV182" s="130"/>
      <c r="AW182" s="115">
        <f t="shared" si="130"/>
        <v>4728386</v>
      </c>
      <c r="AX182" s="115">
        <f t="shared" si="131"/>
        <v>4428380</v>
      </c>
      <c r="AY182" s="112">
        <f t="shared" si="132"/>
        <v>300006</v>
      </c>
      <c r="AZ182" s="115">
        <f t="shared" si="133"/>
        <v>299396</v>
      </c>
      <c r="BA182" s="167">
        <f t="shared" si="134"/>
        <v>610</v>
      </c>
      <c r="BB182" s="118"/>
    </row>
    <row r="183" spans="1:54" s="134" customFormat="1" ht="15.75" hidden="1" x14ac:dyDescent="0.25">
      <c r="A183" s="247"/>
      <c r="B183" s="242"/>
      <c r="C183" s="242"/>
      <c r="D183" s="271"/>
      <c r="E183" s="215"/>
      <c r="F183" s="95"/>
      <c r="G183" s="95"/>
      <c r="H183" s="325">
        <f>H182+F183-G183</f>
        <v>115629605.01000015</v>
      </c>
      <c r="I183" s="95"/>
      <c r="J183" s="95"/>
      <c r="K183" s="325">
        <f>K182+I183-J183</f>
        <v>47672.88</v>
      </c>
      <c r="L183" s="96"/>
      <c r="M183" s="96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  <c r="AA183" s="95"/>
      <c r="AB183" s="95"/>
      <c r="AC183" s="95"/>
      <c r="AD183" s="95"/>
      <c r="AE183" s="95"/>
      <c r="AF183" s="95"/>
      <c r="AG183" s="95"/>
      <c r="AH183" s="74"/>
      <c r="AI183" s="74"/>
      <c r="AJ183" s="74"/>
      <c r="AK183" s="186"/>
      <c r="AL183" s="186"/>
      <c r="AM183" s="186"/>
      <c r="AN183" s="186"/>
      <c r="AO183" s="186"/>
      <c r="AP183" s="186"/>
      <c r="AQ183" s="186"/>
      <c r="AR183" s="328"/>
      <c r="AS183" s="186"/>
      <c r="AT183" s="328"/>
      <c r="AU183" s="96"/>
      <c r="AV183" s="133"/>
      <c r="AW183" s="115">
        <f t="shared" si="130"/>
        <v>0</v>
      </c>
      <c r="AX183" s="115">
        <f t="shared" si="131"/>
        <v>0</v>
      </c>
      <c r="AY183" s="112">
        <f t="shared" si="132"/>
        <v>0</v>
      </c>
      <c r="AZ183" s="115">
        <f t="shared" si="133"/>
        <v>0</v>
      </c>
      <c r="BA183" s="167">
        <f t="shared" si="134"/>
        <v>0</v>
      </c>
      <c r="BB183" s="118"/>
    </row>
    <row r="184" spans="1:54" s="134" customFormat="1" ht="15.75" hidden="1" x14ac:dyDescent="0.25">
      <c r="A184" s="212"/>
      <c r="B184" s="242"/>
      <c r="C184" s="242"/>
      <c r="D184" s="242"/>
      <c r="E184" s="272"/>
      <c r="F184" s="98"/>
      <c r="G184" s="98"/>
      <c r="H184" s="325">
        <f t="shared" ref="H184:H192" si="153">H183+F184-G184</f>
        <v>115629605.01000015</v>
      </c>
      <c r="I184" s="95"/>
      <c r="J184" s="95"/>
      <c r="K184" s="101">
        <f>K183+I184-J184</f>
        <v>47672.88</v>
      </c>
      <c r="L184" s="96"/>
      <c r="M184" s="96"/>
      <c r="N184" s="98"/>
      <c r="O184" s="98"/>
      <c r="P184" s="98"/>
      <c r="Q184" s="98"/>
      <c r="R184" s="98"/>
      <c r="S184" s="98"/>
      <c r="T184" s="98"/>
      <c r="U184" s="98"/>
      <c r="V184" s="98"/>
      <c r="W184" s="98"/>
      <c r="X184" s="98"/>
      <c r="Y184" s="98"/>
      <c r="Z184" s="98"/>
      <c r="AA184" s="98"/>
      <c r="AB184" s="98"/>
      <c r="AC184" s="98"/>
      <c r="AD184" s="98"/>
      <c r="AE184" s="98"/>
      <c r="AF184" s="98"/>
      <c r="AG184" s="98"/>
      <c r="AH184" s="73"/>
      <c r="AI184" s="73"/>
      <c r="AJ184" s="73"/>
      <c r="AK184" s="185"/>
      <c r="AL184" s="185"/>
      <c r="AM184" s="185"/>
      <c r="AN184" s="185"/>
      <c r="AO184" s="185"/>
      <c r="AP184" s="185"/>
      <c r="AQ184" s="185"/>
      <c r="AR184" s="303"/>
      <c r="AS184" s="185"/>
      <c r="AT184" s="303"/>
      <c r="AU184" s="99"/>
      <c r="AV184" s="133"/>
      <c r="AW184" s="115">
        <f t="shared" si="130"/>
        <v>0</v>
      </c>
      <c r="AX184" s="115">
        <f t="shared" si="131"/>
        <v>0</v>
      </c>
      <c r="AY184" s="112">
        <f t="shared" si="132"/>
        <v>0</v>
      </c>
      <c r="AZ184" s="115">
        <f t="shared" si="133"/>
        <v>0</v>
      </c>
      <c r="BA184" s="167">
        <f t="shared" si="134"/>
        <v>0</v>
      </c>
      <c r="BB184" s="118"/>
    </row>
    <row r="185" spans="1:54" s="134" customFormat="1" ht="15.75" hidden="1" x14ac:dyDescent="0.25">
      <c r="A185" s="212"/>
      <c r="B185" s="242"/>
      <c r="C185" s="242"/>
      <c r="D185" s="242"/>
      <c r="E185" s="239"/>
      <c r="F185" s="98"/>
      <c r="G185" s="98"/>
      <c r="H185" s="325">
        <f t="shared" si="153"/>
        <v>115629605.01000015</v>
      </c>
      <c r="I185" s="95"/>
      <c r="J185" s="95"/>
      <c r="K185" s="101">
        <f t="shared" ref="K185:K192" si="154">K184+I185-J185</f>
        <v>47672.88</v>
      </c>
      <c r="L185" s="96"/>
      <c r="M185" s="96"/>
      <c r="N185" s="98"/>
      <c r="O185" s="98"/>
      <c r="P185" s="98"/>
      <c r="Q185" s="98"/>
      <c r="R185" s="98"/>
      <c r="S185" s="98"/>
      <c r="T185" s="98"/>
      <c r="U185" s="98"/>
      <c r="V185" s="98"/>
      <c r="W185" s="98"/>
      <c r="X185" s="98"/>
      <c r="Y185" s="98"/>
      <c r="Z185" s="98"/>
      <c r="AA185" s="98"/>
      <c r="AB185" s="98"/>
      <c r="AC185" s="98"/>
      <c r="AD185" s="98"/>
      <c r="AE185" s="98"/>
      <c r="AF185" s="98"/>
      <c r="AG185" s="98"/>
      <c r="AH185" s="73"/>
      <c r="AI185" s="73"/>
      <c r="AJ185" s="73"/>
      <c r="AK185" s="185"/>
      <c r="AL185" s="185"/>
      <c r="AM185" s="185"/>
      <c r="AN185" s="185"/>
      <c r="AO185" s="185"/>
      <c r="AP185" s="185"/>
      <c r="AQ185" s="185"/>
      <c r="AR185" s="303"/>
      <c r="AS185" s="185"/>
      <c r="AT185" s="303"/>
      <c r="AU185" s="99"/>
      <c r="AV185" s="133"/>
      <c r="AW185" s="115">
        <f t="shared" si="130"/>
        <v>0</v>
      </c>
      <c r="AX185" s="115">
        <f t="shared" si="131"/>
        <v>0</v>
      </c>
      <c r="AY185" s="112">
        <f t="shared" si="132"/>
        <v>0</v>
      </c>
      <c r="AZ185" s="115">
        <f t="shared" si="133"/>
        <v>0</v>
      </c>
      <c r="BA185" s="167">
        <f t="shared" si="134"/>
        <v>0</v>
      </c>
      <c r="BB185" s="118"/>
    </row>
    <row r="186" spans="1:54" s="134" customFormat="1" ht="15.75" hidden="1" x14ac:dyDescent="0.25">
      <c r="A186" s="212"/>
      <c r="B186" s="242"/>
      <c r="C186" s="242"/>
      <c r="D186" s="242"/>
      <c r="E186" s="239"/>
      <c r="F186" s="98"/>
      <c r="G186" s="98"/>
      <c r="H186" s="325">
        <f t="shared" si="153"/>
        <v>115629605.01000015</v>
      </c>
      <c r="I186" s="95"/>
      <c r="J186" s="95"/>
      <c r="K186" s="101">
        <f t="shared" si="154"/>
        <v>47672.88</v>
      </c>
      <c r="L186" s="96"/>
      <c r="M186" s="96"/>
      <c r="N186" s="98"/>
      <c r="O186" s="98"/>
      <c r="P186" s="98"/>
      <c r="Q186" s="98"/>
      <c r="R186" s="98"/>
      <c r="S186" s="98"/>
      <c r="T186" s="98"/>
      <c r="U186" s="98"/>
      <c r="V186" s="98"/>
      <c r="W186" s="98"/>
      <c r="X186" s="98"/>
      <c r="Y186" s="98"/>
      <c r="Z186" s="98"/>
      <c r="AA186" s="98"/>
      <c r="AB186" s="98"/>
      <c r="AC186" s="98"/>
      <c r="AD186" s="98"/>
      <c r="AE186" s="98"/>
      <c r="AF186" s="98"/>
      <c r="AG186" s="98"/>
      <c r="AH186" s="73"/>
      <c r="AI186" s="73"/>
      <c r="AJ186" s="73"/>
      <c r="AK186" s="185"/>
      <c r="AL186" s="185"/>
      <c r="AM186" s="185"/>
      <c r="AN186" s="185"/>
      <c r="AO186" s="185"/>
      <c r="AP186" s="185"/>
      <c r="AQ186" s="185"/>
      <c r="AR186" s="303"/>
      <c r="AS186" s="185"/>
      <c r="AT186" s="303"/>
      <c r="AU186" s="99"/>
      <c r="AV186" s="133"/>
      <c r="AW186" s="115">
        <f t="shared" si="130"/>
        <v>0</v>
      </c>
      <c r="AX186" s="115">
        <f t="shared" si="131"/>
        <v>0</v>
      </c>
      <c r="AY186" s="112">
        <f t="shared" si="132"/>
        <v>0</v>
      </c>
      <c r="AZ186" s="115">
        <f t="shared" si="133"/>
        <v>0</v>
      </c>
      <c r="BA186" s="167">
        <f t="shared" si="134"/>
        <v>0</v>
      </c>
      <c r="BB186" s="118"/>
    </row>
    <row r="187" spans="1:54" s="134" customFormat="1" ht="15.75" hidden="1" x14ac:dyDescent="0.25">
      <c r="A187" s="212"/>
      <c r="B187" s="242"/>
      <c r="C187" s="242"/>
      <c r="D187" s="239"/>
      <c r="E187" s="215"/>
      <c r="F187" s="98"/>
      <c r="G187" s="98"/>
      <c r="H187" s="325">
        <f t="shared" si="153"/>
        <v>115629605.01000015</v>
      </c>
      <c r="I187" s="95"/>
      <c r="J187" s="95"/>
      <c r="K187" s="101">
        <f t="shared" si="154"/>
        <v>47672.88</v>
      </c>
      <c r="L187" s="96"/>
      <c r="M187" s="96"/>
      <c r="N187" s="98"/>
      <c r="O187" s="98"/>
      <c r="P187" s="98"/>
      <c r="Q187" s="98"/>
      <c r="R187" s="98"/>
      <c r="S187" s="98"/>
      <c r="T187" s="98"/>
      <c r="U187" s="98"/>
      <c r="V187" s="98"/>
      <c r="W187" s="98"/>
      <c r="X187" s="98"/>
      <c r="Y187" s="98"/>
      <c r="Z187" s="98"/>
      <c r="AA187" s="98"/>
      <c r="AB187" s="98"/>
      <c r="AC187" s="98"/>
      <c r="AD187" s="98"/>
      <c r="AE187" s="98"/>
      <c r="AF187" s="98"/>
      <c r="AG187" s="98"/>
      <c r="AH187" s="73"/>
      <c r="AI187" s="73"/>
      <c r="AJ187" s="73"/>
      <c r="AK187" s="73"/>
      <c r="AL187" s="73"/>
      <c r="AM187" s="73"/>
      <c r="AN187" s="73"/>
      <c r="AO187" s="73"/>
      <c r="AP187" s="185"/>
      <c r="AQ187" s="185"/>
      <c r="AR187" s="303"/>
      <c r="AS187" s="185"/>
      <c r="AT187" s="303"/>
      <c r="AU187" s="99"/>
      <c r="AV187" s="133"/>
      <c r="AW187" s="115">
        <f t="shared" si="130"/>
        <v>0</v>
      </c>
      <c r="AX187" s="115">
        <f t="shared" si="131"/>
        <v>0</v>
      </c>
      <c r="AY187" s="112">
        <f t="shared" si="132"/>
        <v>0</v>
      </c>
      <c r="AZ187" s="115">
        <f t="shared" si="133"/>
        <v>0</v>
      </c>
      <c r="BA187" s="167">
        <f t="shared" si="134"/>
        <v>0</v>
      </c>
      <c r="BB187" s="118"/>
    </row>
    <row r="188" spans="1:54" s="134" customFormat="1" ht="15.75" hidden="1" x14ac:dyDescent="0.25">
      <c r="A188" s="212"/>
      <c r="B188" s="242"/>
      <c r="C188" s="242"/>
      <c r="D188" s="239"/>
      <c r="E188" s="215"/>
      <c r="F188" s="98"/>
      <c r="G188" s="98"/>
      <c r="H188" s="325">
        <f t="shared" si="153"/>
        <v>115629605.01000015</v>
      </c>
      <c r="I188" s="95"/>
      <c r="J188" s="95"/>
      <c r="K188" s="101">
        <f t="shared" si="154"/>
        <v>47672.88</v>
      </c>
      <c r="L188" s="96"/>
      <c r="M188" s="96"/>
      <c r="N188" s="98"/>
      <c r="O188" s="98"/>
      <c r="P188" s="98"/>
      <c r="Q188" s="98"/>
      <c r="R188" s="98"/>
      <c r="S188" s="98"/>
      <c r="T188" s="98"/>
      <c r="U188" s="98"/>
      <c r="V188" s="98"/>
      <c r="W188" s="98"/>
      <c r="X188" s="98"/>
      <c r="Y188" s="98"/>
      <c r="Z188" s="98"/>
      <c r="AA188" s="98"/>
      <c r="AB188" s="98"/>
      <c r="AC188" s="98"/>
      <c r="AD188" s="98"/>
      <c r="AE188" s="98"/>
      <c r="AF188" s="98"/>
      <c r="AG188" s="98"/>
      <c r="AH188" s="73"/>
      <c r="AI188" s="73"/>
      <c r="AJ188" s="73"/>
      <c r="AK188" s="302"/>
      <c r="AL188" s="302"/>
      <c r="AM188" s="302"/>
      <c r="AN188" s="302"/>
      <c r="AO188" s="302"/>
      <c r="AP188" s="185"/>
      <c r="AQ188" s="185"/>
      <c r="AR188" s="303"/>
      <c r="AS188" s="185"/>
      <c r="AT188" s="303"/>
      <c r="AU188" s="99"/>
      <c r="AV188" s="133"/>
      <c r="AW188" s="115">
        <f t="shared" si="130"/>
        <v>0</v>
      </c>
      <c r="AX188" s="115">
        <f t="shared" si="131"/>
        <v>0</v>
      </c>
      <c r="AY188" s="112">
        <f t="shared" si="132"/>
        <v>0</v>
      </c>
      <c r="AZ188" s="115">
        <f t="shared" si="133"/>
        <v>0</v>
      </c>
      <c r="BA188" s="167">
        <f t="shared" si="134"/>
        <v>0</v>
      </c>
      <c r="BB188" s="118"/>
    </row>
    <row r="189" spans="1:54" s="134" customFormat="1" ht="15.75" hidden="1" x14ac:dyDescent="0.25">
      <c r="A189" s="212"/>
      <c r="B189" s="242"/>
      <c r="C189" s="242"/>
      <c r="D189" s="242"/>
      <c r="E189" s="239"/>
      <c r="F189" s="98"/>
      <c r="G189" s="98"/>
      <c r="H189" s="325">
        <f t="shared" si="153"/>
        <v>115629605.01000015</v>
      </c>
      <c r="I189" s="95"/>
      <c r="J189" s="95"/>
      <c r="K189" s="101">
        <f t="shared" si="154"/>
        <v>47672.88</v>
      </c>
      <c r="L189" s="96"/>
      <c r="M189" s="96">
        <f>SUM(M169:M188)</f>
        <v>135000</v>
      </c>
      <c r="N189" s="98"/>
      <c r="O189" s="98"/>
      <c r="P189" s="98"/>
      <c r="Q189" s="98"/>
      <c r="R189" s="98"/>
      <c r="S189" s="98"/>
      <c r="T189" s="98"/>
      <c r="U189" s="98"/>
      <c r="V189" s="98"/>
      <c r="W189" s="98"/>
      <c r="X189" s="98"/>
      <c r="Y189" s="98"/>
      <c r="Z189" s="98"/>
      <c r="AA189" s="98"/>
      <c r="AB189" s="98"/>
      <c r="AC189" s="98"/>
      <c r="AD189" s="98"/>
      <c r="AE189" s="98"/>
      <c r="AF189" s="98"/>
      <c r="AG189" s="98"/>
      <c r="AH189" s="73"/>
      <c r="AI189" s="73"/>
      <c r="AJ189" s="73"/>
      <c r="AK189" s="302"/>
      <c r="AL189" s="302"/>
      <c r="AM189" s="302"/>
      <c r="AN189" s="302"/>
      <c r="AO189" s="302"/>
      <c r="AP189" s="185"/>
      <c r="AQ189" s="185"/>
      <c r="AR189" s="303"/>
      <c r="AS189" s="185"/>
      <c r="AT189" s="303"/>
      <c r="AU189" s="99"/>
      <c r="AV189" s="133"/>
      <c r="AW189" s="115">
        <f t="shared" si="130"/>
        <v>0</v>
      </c>
      <c r="AX189" s="115">
        <f t="shared" si="131"/>
        <v>0</v>
      </c>
      <c r="AY189" s="112">
        <f t="shared" si="132"/>
        <v>0</v>
      </c>
      <c r="AZ189" s="115">
        <f t="shared" si="133"/>
        <v>0</v>
      </c>
      <c r="BA189" s="167">
        <f t="shared" si="134"/>
        <v>0</v>
      </c>
      <c r="BB189" s="118"/>
    </row>
    <row r="190" spans="1:54" s="134" customFormat="1" ht="15.75" hidden="1" x14ac:dyDescent="0.25">
      <c r="A190" s="212"/>
      <c r="B190" s="242"/>
      <c r="C190" s="242"/>
      <c r="D190" s="242"/>
      <c r="E190" s="239"/>
      <c r="F190" s="98"/>
      <c r="G190" s="98"/>
      <c r="H190" s="325">
        <f t="shared" si="153"/>
        <v>115629605.01000015</v>
      </c>
      <c r="I190" s="95"/>
      <c r="J190" s="95"/>
      <c r="K190" s="101">
        <f t="shared" si="154"/>
        <v>47672.88</v>
      </c>
      <c r="L190" s="96"/>
      <c r="M190" s="96"/>
      <c r="N190" s="98"/>
      <c r="O190" s="98"/>
      <c r="P190" s="98"/>
      <c r="Q190" s="98"/>
      <c r="R190" s="98"/>
      <c r="S190" s="98"/>
      <c r="T190" s="98"/>
      <c r="U190" s="98"/>
      <c r="V190" s="98"/>
      <c r="W190" s="98"/>
      <c r="X190" s="98"/>
      <c r="Y190" s="98"/>
      <c r="Z190" s="98"/>
      <c r="AA190" s="98"/>
      <c r="AB190" s="98"/>
      <c r="AC190" s="98"/>
      <c r="AD190" s="98"/>
      <c r="AE190" s="98"/>
      <c r="AF190" s="98"/>
      <c r="AG190" s="98"/>
      <c r="AH190" s="73"/>
      <c r="AI190" s="73"/>
      <c r="AJ190" s="73"/>
      <c r="AK190" s="302"/>
      <c r="AL190" s="302"/>
      <c r="AM190" s="302"/>
      <c r="AN190" s="302"/>
      <c r="AO190" s="302"/>
      <c r="AP190" s="185"/>
      <c r="AQ190" s="185"/>
      <c r="AR190" s="303"/>
      <c r="AS190" s="185"/>
      <c r="AT190" s="303"/>
      <c r="AU190" s="99"/>
      <c r="AV190" s="133"/>
      <c r="AW190" s="115">
        <f t="shared" si="130"/>
        <v>0</v>
      </c>
      <c r="AX190" s="115">
        <f t="shared" si="131"/>
        <v>0</v>
      </c>
      <c r="AY190" s="112">
        <f t="shared" si="132"/>
        <v>0</v>
      </c>
      <c r="AZ190" s="115">
        <f t="shared" si="133"/>
        <v>0</v>
      </c>
      <c r="BA190" s="167">
        <f t="shared" si="134"/>
        <v>0</v>
      </c>
      <c r="BB190" s="118"/>
    </row>
    <row r="191" spans="1:54" s="134" customFormat="1" ht="15.75" hidden="1" x14ac:dyDescent="0.25">
      <c r="A191" s="212"/>
      <c r="B191" s="242"/>
      <c r="C191" s="242"/>
      <c r="D191" s="242"/>
      <c r="E191" s="239"/>
      <c r="F191" s="98"/>
      <c r="G191" s="98"/>
      <c r="H191" s="325">
        <f t="shared" si="153"/>
        <v>115629605.01000015</v>
      </c>
      <c r="I191" s="95"/>
      <c r="J191" s="95"/>
      <c r="K191" s="101">
        <f t="shared" si="154"/>
        <v>47672.88</v>
      </c>
      <c r="L191" s="96"/>
      <c r="M191" s="96">
        <f>+M147+M168+M189</f>
        <v>405000</v>
      </c>
      <c r="N191" s="98"/>
      <c r="O191" s="98"/>
      <c r="P191" s="98"/>
      <c r="Q191" s="98"/>
      <c r="R191" s="98"/>
      <c r="S191" s="98"/>
      <c r="T191" s="98"/>
      <c r="U191" s="98"/>
      <c r="V191" s="98"/>
      <c r="W191" s="98"/>
      <c r="X191" s="98"/>
      <c r="Y191" s="98"/>
      <c r="Z191" s="98"/>
      <c r="AA191" s="98"/>
      <c r="AB191" s="98"/>
      <c r="AC191" s="98"/>
      <c r="AD191" s="98"/>
      <c r="AE191" s="98"/>
      <c r="AF191" s="98"/>
      <c r="AG191" s="98"/>
      <c r="AH191" s="73"/>
      <c r="AI191" s="73"/>
      <c r="AJ191" s="73"/>
      <c r="AK191" s="302"/>
      <c r="AL191" s="302"/>
      <c r="AM191" s="302"/>
      <c r="AN191" s="302"/>
      <c r="AO191" s="302"/>
      <c r="AP191" s="185"/>
      <c r="AQ191" s="185"/>
      <c r="AR191" s="303"/>
      <c r="AS191" s="185"/>
      <c r="AT191" s="303"/>
      <c r="AU191" s="99"/>
      <c r="AV191" s="133"/>
      <c r="AW191" s="115">
        <f t="shared" si="130"/>
        <v>0</v>
      </c>
      <c r="AX191" s="115">
        <f t="shared" si="131"/>
        <v>0</v>
      </c>
      <c r="AY191" s="112">
        <f t="shared" si="132"/>
        <v>0</v>
      </c>
      <c r="AZ191" s="115">
        <f t="shared" si="133"/>
        <v>0</v>
      </c>
      <c r="BA191" s="167">
        <f t="shared" si="134"/>
        <v>0</v>
      </c>
      <c r="BB191" s="118"/>
    </row>
    <row r="192" spans="1:54" s="134" customFormat="1" ht="15.75" hidden="1" x14ac:dyDescent="0.25">
      <c r="A192" s="212"/>
      <c r="B192" s="242"/>
      <c r="C192" s="242"/>
      <c r="D192" s="239"/>
      <c r="E192" s="215"/>
      <c r="F192" s="98"/>
      <c r="G192" s="98"/>
      <c r="H192" s="325">
        <f t="shared" si="153"/>
        <v>115629605.01000015</v>
      </c>
      <c r="I192" s="95"/>
      <c r="J192" s="95"/>
      <c r="K192" s="101">
        <f t="shared" si="154"/>
        <v>47672.88</v>
      </c>
      <c r="L192" s="96"/>
      <c r="M192" s="96"/>
      <c r="N192" s="98"/>
      <c r="O192" s="98"/>
      <c r="P192" s="98"/>
      <c r="Q192" s="98"/>
      <c r="R192" s="98"/>
      <c r="S192" s="98"/>
      <c r="T192" s="98"/>
      <c r="U192" s="98"/>
      <c r="V192" s="98"/>
      <c r="W192" s="98"/>
      <c r="X192" s="98"/>
      <c r="Y192" s="98"/>
      <c r="Z192" s="98"/>
      <c r="AA192" s="98"/>
      <c r="AB192" s="98"/>
      <c r="AC192" s="98"/>
      <c r="AD192" s="98"/>
      <c r="AE192" s="98"/>
      <c r="AF192" s="98"/>
      <c r="AG192" s="98"/>
      <c r="AH192" s="73"/>
      <c r="AI192" s="73"/>
      <c r="AJ192" s="73"/>
      <c r="AK192" s="302"/>
      <c r="AL192" s="302"/>
      <c r="AM192" s="302"/>
      <c r="AN192" s="302"/>
      <c r="AO192" s="302"/>
      <c r="AP192" s="185"/>
      <c r="AQ192" s="185"/>
      <c r="AR192" s="303"/>
      <c r="AS192" s="185"/>
      <c r="AT192" s="303"/>
      <c r="AU192" s="99"/>
      <c r="AV192" s="133"/>
      <c r="AW192" s="115">
        <f t="shared" si="130"/>
        <v>0</v>
      </c>
      <c r="AX192" s="115">
        <f t="shared" si="131"/>
        <v>0</v>
      </c>
      <c r="AY192" s="112">
        <f t="shared" si="132"/>
        <v>0</v>
      </c>
      <c r="AZ192" s="115">
        <f t="shared" si="133"/>
        <v>0</v>
      </c>
      <c r="BA192" s="167">
        <f t="shared" si="134"/>
        <v>0</v>
      </c>
      <c r="BB192" s="118"/>
    </row>
    <row r="193" spans="1:54" s="131" customFormat="1" ht="16.5" hidden="1" thickBot="1" x14ac:dyDescent="0.3">
      <c r="A193" s="221"/>
      <c r="B193" s="222"/>
      <c r="C193" s="222"/>
      <c r="D193" s="223"/>
      <c r="E193" s="255" t="s">
        <v>67</v>
      </c>
      <c r="F193" s="94">
        <f>SUM(F183:F192)</f>
        <v>0</v>
      </c>
      <c r="G193" s="94">
        <f>SUM(G183:G192)</f>
        <v>0</v>
      </c>
      <c r="H193" s="326">
        <f>H192</f>
        <v>115629605.01000015</v>
      </c>
      <c r="I193" s="94">
        <f>SUM(I183:I192)</f>
        <v>0</v>
      </c>
      <c r="J193" s="94">
        <f>SUM(J183:J192)</f>
        <v>0</v>
      </c>
      <c r="K193" s="326">
        <f>K192</f>
        <v>47672.88</v>
      </c>
      <c r="L193" s="94"/>
      <c r="M193" s="94">
        <f t="shared" ref="M193" si="155">M191+M128</f>
        <v>810000</v>
      </c>
      <c r="N193" s="94">
        <f t="shared" ref="N193:AU193" si="156">SUM(N183:N192)</f>
        <v>0</v>
      </c>
      <c r="O193" s="94">
        <f t="shared" si="156"/>
        <v>0</v>
      </c>
      <c r="P193" s="94">
        <f t="shared" si="156"/>
        <v>0</v>
      </c>
      <c r="Q193" s="94">
        <f t="shared" si="156"/>
        <v>0</v>
      </c>
      <c r="R193" s="94">
        <f t="shared" si="156"/>
        <v>0</v>
      </c>
      <c r="S193" s="94">
        <f t="shared" si="156"/>
        <v>0</v>
      </c>
      <c r="T193" s="94">
        <f t="shared" si="156"/>
        <v>0</v>
      </c>
      <c r="U193" s="94">
        <f t="shared" si="156"/>
        <v>0</v>
      </c>
      <c r="V193" s="94">
        <f t="shared" si="156"/>
        <v>0</v>
      </c>
      <c r="W193" s="94">
        <f t="shared" si="156"/>
        <v>0</v>
      </c>
      <c r="X193" s="94">
        <f t="shared" si="156"/>
        <v>0</v>
      </c>
      <c r="Y193" s="94">
        <f t="shared" si="156"/>
        <v>0</v>
      </c>
      <c r="Z193" s="94">
        <f t="shared" si="156"/>
        <v>0</v>
      </c>
      <c r="AA193" s="94">
        <f t="shared" si="156"/>
        <v>0</v>
      </c>
      <c r="AB193" s="94">
        <f t="shared" si="156"/>
        <v>0</v>
      </c>
      <c r="AC193" s="94">
        <f t="shared" si="156"/>
        <v>0</v>
      </c>
      <c r="AD193" s="94">
        <f t="shared" si="156"/>
        <v>0</v>
      </c>
      <c r="AE193" s="94">
        <f t="shared" si="156"/>
        <v>0</v>
      </c>
      <c r="AF193" s="94">
        <f t="shared" si="156"/>
        <v>0</v>
      </c>
      <c r="AG193" s="94">
        <f t="shared" si="156"/>
        <v>0</v>
      </c>
      <c r="AH193" s="75">
        <f t="shared" si="156"/>
        <v>0</v>
      </c>
      <c r="AI193" s="75">
        <f t="shared" si="156"/>
        <v>0</v>
      </c>
      <c r="AJ193" s="75">
        <f t="shared" si="156"/>
        <v>0</v>
      </c>
      <c r="AK193" s="75">
        <f t="shared" si="156"/>
        <v>0</v>
      </c>
      <c r="AL193" s="75">
        <f t="shared" si="156"/>
        <v>0</v>
      </c>
      <c r="AM193" s="75">
        <f t="shared" si="156"/>
        <v>0</v>
      </c>
      <c r="AN193" s="75">
        <f t="shared" si="156"/>
        <v>0</v>
      </c>
      <c r="AO193" s="75">
        <f t="shared" si="156"/>
        <v>0</v>
      </c>
      <c r="AP193" s="75">
        <f t="shared" si="156"/>
        <v>0</v>
      </c>
      <c r="AQ193" s="75">
        <f t="shared" si="156"/>
        <v>0</v>
      </c>
      <c r="AR193" s="75">
        <f t="shared" si="156"/>
        <v>0</v>
      </c>
      <c r="AS193" s="75">
        <f t="shared" si="156"/>
        <v>0</v>
      </c>
      <c r="AT193" s="75">
        <f t="shared" si="156"/>
        <v>0</v>
      </c>
      <c r="AU193" s="94">
        <f t="shared" si="156"/>
        <v>0</v>
      </c>
      <c r="AV193" s="135"/>
      <c r="AW193" s="115">
        <f t="shared" ref="AW193:AW242" si="157">G193+J193+SUM(AH193:AU193)</f>
        <v>0</v>
      </c>
      <c r="AX193" s="115">
        <f t="shared" ref="AX193:AX242" si="158">SUM(N193:AG193)</f>
        <v>0</v>
      </c>
      <c r="AY193" s="112">
        <f t="shared" ref="AY193:AY242" si="159">AW193-AX193</f>
        <v>0</v>
      </c>
      <c r="AZ193" s="115">
        <f t="shared" ref="AZ193:AZ242" si="160">AY193-J193</f>
        <v>0</v>
      </c>
      <c r="BA193" s="167">
        <f t="shared" ref="BA193:BA242" si="161">AY193-AZ193</f>
        <v>0</v>
      </c>
      <c r="BB193" s="118"/>
    </row>
    <row r="194" spans="1:54" s="134" customFormat="1" ht="15.75" hidden="1" x14ac:dyDescent="0.25">
      <c r="A194" s="247"/>
      <c r="B194" s="242"/>
      <c r="C194" s="242"/>
      <c r="D194" s="248"/>
      <c r="E194" s="249"/>
      <c r="F194" s="95"/>
      <c r="G194" s="95"/>
      <c r="H194" s="325"/>
      <c r="I194" s="95"/>
      <c r="J194" s="95"/>
      <c r="K194" s="325"/>
      <c r="L194" s="96"/>
      <c r="M194" s="96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  <c r="AC194" s="95"/>
      <c r="AD194" s="95"/>
      <c r="AE194" s="95"/>
      <c r="AF194" s="95"/>
      <c r="AG194" s="95"/>
      <c r="AH194" s="74"/>
      <c r="AI194" s="74"/>
      <c r="AJ194" s="74"/>
      <c r="AK194" s="186"/>
      <c r="AL194" s="186"/>
      <c r="AM194" s="186"/>
      <c r="AN194" s="186"/>
      <c r="AO194" s="186"/>
      <c r="AP194" s="186"/>
      <c r="AQ194" s="186"/>
      <c r="AR194" s="328"/>
      <c r="AS194" s="186"/>
      <c r="AT194" s="328"/>
      <c r="AU194" s="96"/>
      <c r="AV194" s="133"/>
      <c r="AW194" s="115">
        <f t="shared" si="157"/>
        <v>0</v>
      </c>
      <c r="AX194" s="115">
        <f t="shared" si="158"/>
        <v>0</v>
      </c>
      <c r="AY194" s="112">
        <f t="shared" si="159"/>
        <v>0</v>
      </c>
      <c r="AZ194" s="115">
        <f t="shared" si="160"/>
        <v>0</v>
      </c>
      <c r="BA194" s="167">
        <f t="shared" si="161"/>
        <v>0</v>
      </c>
      <c r="BB194" s="118"/>
    </row>
    <row r="195" spans="1:54" s="134" customFormat="1" ht="15.75" hidden="1" x14ac:dyDescent="0.25">
      <c r="A195" s="247"/>
      <c r="B195" s="242"/>
      <c r="C195" s="242"/>
      <c r="D195" s="271"/>
      <c r="E195" s="215"/>
      <c r="F195" s="95"/>
      <c r="G195" s="101"/>
      <c r="H195" s="325">
        <f>H192+F195-G195</f>
        <v>115629605.01000015</v>
      </c>
      <c r="I195" s="95"/>
      <c r="J195" s="95"/>
      <c r="K195" s="325">
        <f>K192+I195-J195</f>
        <v>47672.88</v>
      </c>
      <c r="L195" s="96"/>
      <c r="M195" s="96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X195" s="95"/>
      <c r="Y195" s="95"/>
      <c r="Z195" s="95"/>
      <c r="AA195" s="95"/>
      <c r="AB195" s="95"/>
      <c r="AC195" s="95"/>
      <c r="AD195" s="95"/>
      <c r="AE195" s="95"/>
      <c r="AF195" s="95"/>
      <c r="AG195" s="95"/>
      <c r="AH195" s="74"/>
      <c r="AI195" s="74"/>
      <c r="AJ195" s="74"/>
      <c r="AK195" s="74"/>
      <c r="AL195" s="74"/>
      <c r="AM195" s="74"/>
      <c r="AN195" s="74"/>
      <c r="AO195" s="74"/>
      <c r="AP195" s="74"/>
      <c r="AQ195" s="74"/>
      <c r="AR195" s="330"/>
      <c r="AS195" s="74"/>
      <c r="AT195" s="330"/>
      <c r="AU195" s="95"/>
      <c r="AV195" s="133"/>
      <c r="AW195" s="115">
        <f t="shared" si="157"/>
        <v>0</v>
      </c>
      <c r="AX195" s="115">
        <f t="shared" si="158"/>
        <v>0</v>
      </c>
      <c r="AY195" s="112">
        <f t="shared" si="159"/>
        <v>0</v>
      </c>
      <c r="AZ195" s="115">
        <f t="shared" si="160"/>
        <v>0</v>
      </c>
      <c r="BA195" s="167">
        <f t="shared" si="161"/>
        <v>0</v>
      </c>
      <c r="BB195" s="118"/>
    </row>
    <row r="196" spans="1:54" s="134" customFormat="1" ht="15.75" hidden="1" x14ac:dyDescent="0.25">
      <c r="A196" s="247"/>
      <c r="B196" s="213"/>
      <c r="C196" s="242"/>
      <c r="D196" s="271"/>
      <c r="E196" s="215"/>
      <c r="F196" s="95"/>
      <c r="G196" s="101"/>
      <c r="H196" s="325">
        <f t="shared" ref="H196:H198" si="162">H195+F196-G196</f>
        <v>115629605.01000015</v>
      </c>
      <c r="I196" s="95"/>
      <c r="J196" s="95"/>
      <c r="K196" s="325">
        <f t="shared" ref="K196:K211" si="163">K195+I196-J196</f>
        <v>47672.88</v>
      </c>
      <c r="L196" s="96"/>
      <c r="M196" s="96"/>
      <c r="N196" s="95"/>
      <c r="O196" s="95"/>
      <c r="P196" s="95"/>
      <c r="Q196" s="95"/>
      <c r="R196" s="95"/>
      <c r="S196" s="95"/>
      <c r="T196" s="95"/>
      <c r="U196" s="95"/>
      <c r="V196" s="95"/>
      <c r="W196" s="95"/>
      <c r="X196" s="95"/>
      <c r="Y196" s="95"/>
      <c r="Z196" s="95"/>
      <c r="AA196" s="95"/>
      <c r="AB196" s="95"/>
      <c r="AC196" s="95"/>
      <c r="AD196" s="95"/>
      <c r="AE196" s="95"/>
      <c r="AF196" s="95"/>
      <c r="AG196" s="95"/>
      <c r="AH196" s="74"/>
      <c r="AI196" s="74"/>
      <c r="AJ196" s="74"/>
      <c r="AK196" s="74"/>
      <c r="AL196" s="74"/>
      <c r="AM196" s="74"/>
      <c r="AN196" s="74"/>
      <c r="AO196" s="74"/>
      <c r="AP196" s="74"/>
      <c r="AQ196" s="74"/>
      <c r="AR196" s="330"/>
      <c r="AS196" s="74"/>
      <c r="AT196" s="330"/>
      <c r="AU196" s="95"/>
      <c r="AV196" s="133"/>
      <c r="AW196" s="115">
        <f t="shared" si="157"/>
        <v>0</v>
      </c>
      <c r="AX196" s="115">
        <f t="shared" si="158"/>
        <v>0</v>
      </c>
      <c r="AY196" s="112">
        <f t="shared" si="159"/>
        <v>0</v>
      </c>
      <c r="AZ196" s="115">
        <f t="shared" si="160"/>
        <v>0</v>
      </c>
      <c r="BA196" s="167">
        <f t="shared" si="161"/>
        <v>0</v>
      </c>
      <c r="BB196" s="118"/>
    </row>
    <row r="197" spans="1:54" s="134" customFormat="1" ht="15.75" hidden="1" x14ac:dyDescent="0.25">
      <c r="A197" s="212"/>
      <c r="B197" s="213"/>
      <c r="C197" s="213"/>
      <c r="D197" s="239"/>
      <c r="E197" s="215"/>
      <c r="F197" s="98"/>
      <c r="G197" s="101"/>
      <c r="H197" s="325">
        <f t="shared" si="162"/>
        <v>115629605.01000015</v>
      </c>
      <c r="I197" s="95"/>
      <c r="J197" s="95"/>
      <c r="K197" s="325">
        <f t="shared" si="163"/>
        <v>47672.88</v>
      </c>
      <c r="L197" s="96"/>
      <c r="M197" s="96"/>
      <c r="N197" s="98"/>
      <c r="O197" s="98"/>
      <c r="P197" s="98"/>
      <c r="Q197" s="98"/>
      <c r="R197" s="98"/>
      <c r="S197" s="98"/>
      <c r="T197" s="98"/>
      <c r="U197" s="98"/>
      <c r="V197" s="98"/>
      <c r="W197" s="98"/>
      <c r="X197" s="98"/>
      <c r="Y197" s="98"/>
      <c r="Z197" s="98"/>
      <c r="AA197" s="98"/>
      <c r="AB197" s="98"/>
      <c r="AC197" s="98"/>
      <c r="AD197" s="98"/>
      <c r="AE197" s="98"/>
      <c r="AF197" s="98"/>
      <c r="AG197" s="98"/>
      <c r="AH197" s="73"/>
      <c r="AI197" s="73"/>
      <c r="AJ197" s="73"/>
      <c r="AK197" s="73"/>
      <c r="AL197" s="73"/>
      <c r="AM197" s="73"/>
      <c r="AN197" s="73"/>
      <c r="AO197" s="73"/>
      <c r="AP197" s="73"/>
      <c r="AQ197" s="73"/>
      <c r="AR197" s="316"/>
      <c r="AS197" s="73"/>
      <c r="AT197" s="316"/>
      <c r="AU197" s="98"/>
      <c r="AV197" s="133"/>
      <c r="AW197" s="115">
        <f t="shared" si="157"/>
        <v>0</v>
      </c>
      <c r="AX197" s="115">
        <f t="shared" si="158"/>
        <v>0</v>
      </c>
      <c r="AY197" s="112">
        <f t="shared" si="159"/>
        <v>0</v>
      </c>
      <c r="AZ197" s="115">
        <f t="shared" si="160"/>
        <v>0</v>
      </c>
      <c r="BA197" s="167">
        <f t="shared" si="161"/>
        <v>0</v>
      </c>
      <c r="BB197" s="118"/>
    </row>
    <row r="198" spans="1:54" s="134" customFormat="1" ht="15.75" hidden="1" x14ac:dyDescent="0.25">
      <c r="A198" s="212"/>
      <c r="B198" s="213"/>
      <c r="C198" s="213"/>
      <c r="D198" s="239"/>
      <c r="E198" s="215"/>
      <c r="F198" s="98"/>
      <c r="G198" s="98"/>
      <c r="H198" s="325">
        <f t="shared" si="162"/>
        <v>115629605.01000015</v>
      </c>
      <c r="I198" s="95"/>
      <c r="J198" s="95"/>
      <c r="K198" s="325">
        <f t="shared" si="163"/>
        <v>47672.88</v>
      </c>
      <c r="L198" s="96"/>
      <c r="M198" s="96"/>
      <c r="N198" s="98"/>
      <c r="O198" s="98"/>
      <c r="P198" s="98"/>
      <c r="Q198" s="98"/>
      <c r="R198" s="98"/>
      <c r="S198" s="98"/>
      <c r="T198" s="98"/>
      <c r="U198" s="98"/>
      <c r="V198" s="98"/>
      <c r="W198" s="98"/>
      <c r="X198" s="98"/>
      <c r="Y198" s="98"/>
      <c r="Z198" s="98"/>
      <c r="AA198" s="98"/>
      <c r="AB198" s="98"/>
      <c r="AC198" s="98"/>
      <c r="AD198" s="98"/>
      <c r="AE198" s="98"/>
      <c r="AF198" s="98"/>
      <c r="AG198" s="98"/>
      <c r="AH198" s="73"/>
      <c r="AI198" s="73"/>
      <c r="AJ198" s="73"/>
      <c r="AK198" s="73"/>
      <c r="AL198" s="73"/>
      <c r="AM198" s="73"/>
      <c r="AN198" s="73"/>
      <c r="AO198" s="73"/>
      <c r="AP198" s="73"/>
      <c r="AQ198" s="73"/>
      <c r="AR198" s="316"/>
      <c r="AS198" s="73"/>
      <c r="AT198" s="316"/>
      <c r="AU198" s="98"/>
      <c r="AV198" s="133"/>
      <c r="AW198" s="115">
        <f t="shared" si="157"/>
        <v>0</v>
      </c>
      <c r="AX198" s="115">
        <f t="shared" si="158"/>
        <v>0</v>
      </c>
      <c r="AY198" s="112">
        <f t="shared" si="159"/>
        <v>0</v>
      </c>
      <c r="AZ198" s="115">
        <f t="shared" si="160"/>
        <v>0</v>
      </c>
      <c r="BA198" s="167">
        <f t="shared" si="161"/>
        <v>0</v>
      </c>
      <c r="BB198" s="118"/>
    </row>
    <row r="199" spans="1:54" s="134" customFormat="1" ht="15.75" hidden="1" x14ac:dyDescent="0.25">
      <c r="A199" s="212"/>
      <c r="B199" s="213"/>
      <c r="C199" s="213"/>
      <c r="D199" s="239"/>
      <c r="E199" s="215"/>
      <c r="F199" s="98"/>
      <c r="G199" s="98"/>
      <c r="H199" s="325">
        <f>H198+F199-G199</f>
        <v>115629605.01000015</v>
      </c>
      <c r="I199" s="95"/>
      <c r="J199" s="95"/>
      <c r="K199" s="325">
        <f>K198+I199-J199</f>
        <v>47672.88</v>
      </c>
      <c r="L199" s="96"/>
      <c r="M199" s="96"/>
      <c r="N199" s="98"/>
      <c r="O199" s="98"/>
      <c r="P199" s="98"/>
      <c r="Q199" s="98"/>
      <c r="R199" s="98"/>
      <c r="S199" s="98"/>
      <c r="T199" s="98"/>
      <c r="U199" s="98"/>
      <c r="V199" s="98"/>
      <c r="W199" s="98"/>
      <c r="X199" s="98"/>
      <c r="Y199" s="98"/>
      <c r="Z199" s="98"/>
      <c r="AA199" s="98"/>
      <c r="AB199" s="98"/>
      <c r="AC199" s="98"/>
      <c r="AD199" s="98"/>
      <c r="AE199" s="98"/>
      <c r="AF199" s="98"/>
      <c r="AG199" s="98"/>
      <c r="AH199" s="73"/>
      <c r="AI199" s="73"/>
      <c r="AJ199" s="73"/>
      <c r="AK199" s="73"/>
      <c r="AL199" s="73"/>
      <c r="AM199" s="73"/>
      <c r="AN199" s="73"/>
      <c r="AO199" s="73"/>
      <c r="AP199" s="73"/>
      <c r="AQ199" s="73"/>
      <c r="AR199" s="316"/>
      <c r="AS199" s="73"/>
      <c r="AT199" s="316"/>
      <c r="AU199" s="98"/>
      <c r="AV199" s="133"/>
      <c r="AW199" s="115">
        <f t="shared" si="157"/>
        <v>0</v>
      </c>
      <c r="AX199" s="115">
        <f t="shared" si="158"/>
        <v>0</v>
      </c>
      <c r="AY199" s="112">
        <f t="shared" si="159"/>
        <v>0</v>
      </c>
      <c r="AZ199" s="115">
        <f t="shared" si="160"/>
        <v>0</v>
      </c>
      <c r="BA199" s="167">
        <f t="shared" si="161"/>
        <v>0</v>
      </c>
      <c r="BB199" s="118"/>
    </row>
    <row r="200" spans="1:54" s="134" customFormat="1" ht="15.75" hidden="1" x14ac:dyDescent="0.25">
      <c r="A200" s="212"/>
      <c r="B200" s="213"/>
      <c r="C200" s="213"/>
      <c r="D200" s="239"/>
      <c r="E200" s="215"/>
      <c r="F200" s="98"/>
      <c r="G200" s="98"/>
      <c r="H200" s="325">
        <f t="shared" ref="H200:H211" si="164">H199+F200-G200</f>
        <v>115629605.01000015</v>
      </c>
      <c r="I200" s="95"/>
      <c r="J200" s="95"/>
      <c r="K200" s="325">
        <f t="shared" si="163"/>
        <v>47672.88</v>
      </c>
      <c r="L200" s="96"/>
      <c r="M200" s="96"/>
      <c r="N200" s="98"/>
      <c r="O200" s="98"/>
      <c r="P200" s="98"/>
      <c r="Q200" s="98"/>
      <c r="R200" s="98"/>
      <c r="S200" s="98"/>
      <c r="T200" s="98"/>
      <c r="U200" s="98"/>
      <c r="V200" s="98"/>
      <c r="W200" s="98"/>
      <c r="X200" s="98"/>
      <c r="Y200" s="98"/>
      <c r="Z200" s="98"/>
      <c r="AA200" s="98"/>
      <c r="AB200" s="98"/>
      <c r="AC200" s="98"/>
      <c r="AD200" s="98"/>
      <c r="AE200" s="98"/>
      <c r="AF200" s="98"/>
      <c r="AG200" s="98"/>
      <c r="AH200" s="73"/>
      <c r="AI200" s="73"/>
      <c r="AJ200" s="73"/>
      <c r="AK200" s="73"/>
      <c r="AL200" s="73"/>
      <c r="AM200" s="73"/>
      <c r="AN200" s="73"/>
      <c r="AO200" s="73"/>
      <c r="AP200" s="73"/>
      <c r="AQ200" s="73"/>
      <c r="AR200" s="316"/>
      <c r="AS200" s="73"/>
      <c r="AT200" s="316"/>
      <c r="AU200" s="98"/>
      <c r="AV200" s="133"/>
      <c r="AW200" s="115">
        <f t="shared" si="157"/>
        <v>0</v>
      </c>
      <c r="AX200" s="115">
        <f t="shared" si="158"/>
        <v>0</v>
      </c>
      <c r="AY200" s="112">
        <f t="shared" si="159"/>
        <v>0</v>
      </c>
      <c r="AZ200" s="115">
        <f t="shared" si="160"/>
        <v>0</v>
      </c>
      <c r="BA200" s="167">
        <f t="shared" si="161"/>
        <v>0</v>
      </c>
      <c r="BB200" s="118"/>
    </row>
    <row r="201" spans="1:54" s="134" customFormat="1" ht="15.75" hidden="1" x14ac:dyDescent="0.25">
      <c r="A201" s="212"/>
      <c r="B201" s="213"/>
      <c r="C201" s="213"/>
      <c r="D201" s="239"/>
      <c r="E201" s="215"/>
      <c r="F201" s="98"/>
      <c r="G201" s="98"/>
      <c r="H201" s="325">
        <f t="shared" si="164"/>
        <v>115629605.01000015</v>
      </c>
      <c r="I201" s="95"/>
      <c r="J201" s="95"/>
      <c r="K201" s="325">
        <f t="shared" si="163"/>
        <v>47672.88</v>
      </c>
      <c r="L201" s="96"/>
      <c r="M201" s="96"/>
      <c r="N201" s="98"/>
      <c r="O201" s="98"/>
      <c r="P201" s="98"/>
      <c r="Q201" s="98"/>
      <c r="R201" s="98"/>
      <c r="S201" s="98"/>
      <c r="T201" s="98"/>
      <c r="U201" s="98"/>
      <c r="V201" s="98"/>
      <c r="W201" s="98"/>
      <c r="X201" s="98"/>
      <c r="Y201" s="98"/>
      <c r="Z201" s="98"/>
      <c r="AA201" s="98"/>
      <c r="AB201" s="98"/>
      <c r="AC201" s="98"/>
      <c r="AD201" s="98"/>
      <c r="AE201" s="98"/>
      <c r="AF201" s="98"/>
      <c r="AG201" s="98"/>
      <c r="AH201" s="73"/>
      <c r="AI201" s="73"/>
      <c r="AJ201" s="73"/>
      <c r="AK201" s="73"/>
      <c r="AL201" s="73"/>
      <c r="AM201" s="73"/>
      <c r="AN201" s="73"/>
      <c r="AO201" s="73"/>
      <c r="AP201" s="73"/>
      <c r="AQ201" s="73"/>
      <c r="AR201" s="316"/>
      <c r="AS201" s="73"/>
      <c r="AT201" s="316"/>
      <c r="AU201" s="98"/>
      <c r="AV201" s="133"/>
      <c r="AW201" s="115">
        <f t="shared" si="157"/>
        <v>0</v>
      </c>
      <c r="AX201" s="115">
        <f t="shared" si="158"/>
        <v>0</v>
      </c>
      <c r="AY201" s="112">
        <f t="shared" si="159"/>
        <v>0</v>
      </c>
      <c r="AZ201" s="115">
        <f t="shared" si="160"/>
        <v>0</v>
      </c>
      <c r="BA201" s="167">
        <f t="shared" si="161"/>
        <v>0</v>
      </c>
      <c r="BB201" s="118"/>
    </row>
    <row r="202" spans="1:54" s="134" customFormat="1" ht="15.75" hidden="1" x14ac:dyDescent="0.25">
      <c r="A202" s="212"/>
      <c r="B202" s="213"/>
      <c r="C202" s="213"/>
      <c r="D202" s="239"/>
      <c r="E202" s="215"/>
      <c r="F202" s="98"/>
      <c r="G202" s="98"/>
      <c r="H202" s="325">
        <f t="shared" si="164"/>
        <v>115629605.01000015</v>
      </c>
      <c r="I202" s="95"/>
      <c r="J202" s="95"/>
      <c r="K202" s="325">
        <f t="shared" si="163"/>
        <v>47672.88</v>
      </c>
      <c r="L202" s="96"/>
      <c r="M202" s="96"/>
      <c r="N202" s="98"/>
      <c r="O202" s="98"/>
      <c r="P202" s="98"/>
      <c r="Q202" s="98"/>
      <c r="R202" s="98"/>
      <c r="S202" s="98"/>
      <c r="T202" s="98"/>
      <c r="U202" s="98"/>
      <c r="V202" s="98"/>
      <c r="W202" s="98"/>
      <c r="X202" s="98"/>
      <c r="Y202" s="98"/>
      <c r="Z202" s="98"/>
      <c r="AA202" s="98"/>
      <c r="AB202" s="98"/>
      <c r="AC202" s="98"/>
      <c r="AD202" s="98"/>
      <c r="AE202" s="98"/>
      <c r="AF202" s="98"/>
      <c r="AG202" s="98"/>
      <c r="AH202" s="73"/>
      <c r="AI202" s="73"/>
      <c r="AJ202" s="73"/>
      <c r="AK202" s="73"/>
      <c r="AL202" s="73"/>
      <c r="AM202" s="73"/>
      <c r="AN202" s="73"/>
      <c r="AO202" s="73"/>
      <c r="AP202" s="73"/>
      <c r="AQ202" s="73"/>
      <c r="AR202" s="316"/>
      <c r="AS202" s="73"/>
      <c r="AT202" s="316"/>
      <c r="AU202" s="98"/>
      <c r="AV202" s="133"/>
      <c r="AW202" s="115">
        <f t="shared" si="157"/>
        <v>0</v>
      </c>
      <c r="AX202" s="115">
        <f t="shared" si="158"/>
        <v>0</v>
      </c>
      <c r="AY202" s="112">
        <f t="shared" si="159"/>
        <v>0</v>
      </c>
      <c r="AZ202" s="115">
        <f t="shared" si="160"/>
        <v>0</v>
      </c>
      <c r="BA202" s="167">
        <f t="shared" si="161"/>
        <v>0</v>
      </c>
      <c r="BB202" s="118"/>
    </row>
    <row r="203" spans="1:54" s="134" customFormat="1" ht="15.75" hidden="1" x14ac:dyDescent="0.25">
      <c r="A203" s="212"/>
      <c r="B203" s="213"/>
      <c r="C203" s="213"/>
      <c r="D203" s="239"/>
      <c r="E203" s="215"/>
      <c r="F203" s="98"/>
      <c r="G203" s="98"/>
      <c r="H203" s="325">
        <f t="shared" si="164"/>
        <v>115629605.01000015</v>
      </c>
      <c r="I203" s="95"/>
      <c r="J203" s="95"/>
      <c r="K203" s="325">
        <f t="shared" si="163"/>
        <v>47672.88</v>
      </c>
      <c r="L203" s="96"/>
      <c r="M203" s="96"/>
      <c r="N203" s="98"/>
      <c r="O203" s="98"/>
      <c r="P203" s="98"/>
      <c r="Q203" s="98"/>
      <c r="R203" s="98"/>
      <c r="S203" s="98"/>
      <c r="T203" s="98"/>
      <c r="U203" s="98"/>
      <c r="V203" s="98"/>
      <c r="W203" s="98"/>
      <c r="X203" s="98"/>
      <c r="Y203" s="98"/>
      <c r="Z203" s="98"/>
      <c r="AA203" s="98"/>
      <c r="AB203" s="98"/>
      <c r="AC203" s="98"/>
      <c r="AD203" s="98"/>
      <c r="AE203" s="98"/>
      <c r="AF203" s="98"/>
      <c r="AG203" s="98"/>
      <c r="AH203" s="73"/>
      <c r="AI203" s="73"/>
      <c r="AJ203" s="73"/>
      <c r="AK203" s="73"/>
      <c r="AL203" s="73"/>
      <c r="AM203" s="73"/>
      <c r="AN203" s="73"/>
      <c r="AO203" s="73"/>
      <c r="AP203" s="73"/>
      <c r="AQ203" s="73"/>
      <c r="AR203" s="316"/>
      <c r="AS203" s="73"/>
      <c r="AT203" s="316"/>
      <c r="AU203" s="98"/>
      <c r="AV203" s="133"/>
      <c r="AW203" s="115">
        <f t="shared" si="157"/>
        <v>0</v>
      </c>
      <c r="AX203" s="115">
        <f t="shared" si="158"/>
        <v>0</v>
      </c>
      <c r="AY203" s="112">
        <f t="shared" si="159"/>
        <v>0</v>
      </c>
      <c r="AZ203" s="115">
        <f t="shared" si="160"/>
        <v>0</v>
      </c>
      <c r="BA203" s="167">
        <f t="shared" si="161"/>
        <v>0</v>
      </c>
      <c r="BB203" s="118"/>
    </row>
    <row r="204" spans="1:54" s="134" customFormat="1" ht="15.75" hidden="1" x14ac:dyDescent="0.25">
      <c r="A204" s="212"/>
      <c r="B204" s="213"/>
      <c r="C204" s="213"/>
      <c r="D204" s="239"/>
      <c r="E204" s="215"/>
      <c r="F204" s="98"/>
      <c r="G204" s="98"/>
      <c r="H204" s="325">
        <f t="shared" si="164"/>
        <v>115629605.01000015</v>
      </c>
      <c r="I204" s="95"/>
      <c r="J204" s="95"/>
      <c r="K204" s="325">
        <f t="shared" si="163"/>
        <v>47672.88</v>
      </c>
      <c r="L204" s="96"/>
      <c r="M204" s="96">
        <f t="shared" ref="M204" si="165">SUM(M194:M203)</f>
        <v>0</v>
      </c>
      <c r="N204" s="98"/>
      <c r="O204" s="98"/>
      <c r="P204" s="98"/>
      <c r="Q204" s="98"/>
      <c r="R204" s="98"/>
      <c r="S204" s="98"/>
      <c r="T204" s="98"/>
      <c r="U204" s="98"/>
      <c r="V204" s="98"/>
      <c r="W204" s="98"/>
      <c r="X204" s="98"/>
      <c r="Y204" s="98"/>
      <c r="Z204" s="98"/>
      <c r="AA204" s="98"/>
      <c r="AB204" s="98"/>
      <c r="AC204" s="98"/>
      <c r="AD204" s="98"/>
      <c r="AE204" s="98"/>
      <c r="AF204" s="98"/>
      <c r="AG204" s="98"/>
      <c r="AH204" s="73"/>
      <c r="AI204" s="73"/>
      <c r="AJ204" s="73"/>
      <c r="AK204" s="73"/>
      <c r="AL204" s="73"/>
      <c r="AM204" s="73"/>
      <c r="AN204" s="73"/>
      <c r="AO204" s="73"/>
      <c r="AP204" s="73"/>
      <c r="AQ204" s="73"/>
      <c r="AR204" s="316"/>
      <c r="AS204" s="73"/>
      <c r="AT204" s="316"/>
      <c r="AU204" s="98"/>
      <c r="AV204" s="133"/>
      <c r="AW204" s="115">
        <f t="shared" si="157"/>
        <v>0</v>
      </c>
      <c r="AX204" s="115">
        <f t="shared" si="158"/>
        <v>0</v>
      </c>
      <c r="AY204" s="112">
        <f t="shared" si="159"/>
        <v>0</v>
      </c>
      <c r="AZ204" s="115">
        <f t="shared" si="160"/>
        <v>0</v>
      </c>
      <c r="BA204" s="167">
        <f t="shared" si="161"/>
        <v>0</v>
      </c>
      <c r="BB204" s="118"/>
    </row>
    <row r="205" spans="1:54" s="134" customFormat="1" ht="15.75" hidden="1" x14ac:dyDescent="0.25">
      <c r="A205" s="212"/>
      <c r="B205" s="213"/>
      <c r="C205" s="213"/>
      <c r="D205" s="239"/>
      <c r="E205" s="215"/>
      <c r="F205" s="98"/>
      <c r="G205" s="98"/>
      <c r="H205" s="325">
        <f t="shared" si="164"/>
        <v>115629605.01000015</v>
      </c>
      <c r="I205" s="95"/>
      <c r="J205" s="95"/>
      <c r="K205" s="325">
        <f t="shared" si="163"/>
        <v>47672.88</v>
      </c>
      <c r="L205" s="96"/>
      <c r="M205" s="96"/>
      <c r="N205" s="98"/>
      <c r="O205" s="98"/>
      <c r="P205" s="98"/>
      <c r="Q205" s="98"/>
      <c r="R205" s="98"/>
      <c r="S205" s="98"/>
      <c r="T205" s="98"/>
      <c r="U205" s="98"/>
      <c r="V205" s="98"/>
      <c r="W205" s="98"/>
      <c r="X205" s="98"/>
      <c r="Y205" s="98"/>
      <c r="Z205" s="98"/>
      <c r="AA205" s="98"/>
      <c r="AB205" s="98"/>
      <c r="AC205" s="98"/>
      <c r="AD205" s="98"/>
      <c r="AE205" s="98"/>
      <c r="AF205" s="98"/>
      <c r="AG205" s="98"/>
      <c r="AH205" s="73"/>
      <c r="AI205" s="73"/>
      <c r="AJ205" s="73"/>
      <c r="AK205" s="73"/>
      <c r="AL205" s="73"/>
      <c r="AM205" s="73"/>
      <c r="AN205" s="73"/>
      <c r="AO205" s="73"/>
      <c r="AP205" s="73"/>
      <c r="AQ205" s="73"/>
      <c r="AR205" s="316"/>
      <c r="AS205" s="73"/>
      <c r="AT205" s="316"/>
      <c r="AU205" s="98"/>
      <c r="AV205" s="133"/>
      <c r="AW205" s="115">
        <f t="shared" si="157"/>
        <v>0</v>
      </c>
      <c r="AX205" s="115">
        <f t="shared" si="158"/>
        <v>0</v>
      </c>
      <c r="AY205" s="112">
        <f t="shared" si="159"/>
        <v>0</v>
      </c>
      <c r="AZ205" s="115">
        <f t="shared" si="160"/>
        <v>0</v>
      </c>
      <c r="BA205" s="167">
        <f t="shared" si="161"/>
        <v>0</v>
      </c>
      <c r="BB205" s="118"/>
    </row>
    <row r="206" spans="1:54" s="134" customFormat="1" ht="15.75" hidden="1" x14ac:dyDescent="0.25">
      <c r="A206" s="212"/>
      <c r="B206" s="213"/>
      <c r="C206" s="213"/>
      <c r="D206" s="239"/>
      <c r="E206" s="215"/>
      <c r="F206" s="98"/>
      <c r="G206" s="98"/>
      <c r="H206" s="325">
        <f t="shared" si="164"/>
        <v>115629605.01000015</v>
      </c>
      <c r="I206" s="95"/>
      <c r="J206" s="95"/>
      <c r="K206" s="325">
        <f t="shared" si="163"/>
        <v>47672.88</v>
      </c>
      <c r="L206" s="96"/>
      <c r="M206" s="96"/>
      <c r="N206" s="98"/>
      <c r="O206" s="98"/>
      <c r="P206" s="98"/>
      <c r="Q206" s="98"/>
      <c r="R206" s="98"/>
      <c r="S206" s="98"/>
      <c r="T206" s="98"/>
      <c r="U206" s="98"/>
      <c r="V206" s="98"/>
      <c r="W206" s="98"/>
      <c r="X206" s="98"/>
      <c r="Y206" s="98"/>
      <c r="Z206" s="98"/>
      <c r="AA206" s="98"/>
      <c r="AB206" s="98"/>
      <c r="AC206" s="98"/>
      <c r="AD206" s="98"/>
      <c r="AE206" s="98"/>
      <c r="AF206" s="98"/>
      <c r="AG206" s="98"/>
      <c r="AH206" s="73"/>
      <c r="AI206" s="73"/>
      <c r="AJ206" s="73"/>
      <c r="AK206" s="73"/>
      <c r="AL206" s="73"/>
      <c r="AM206" s="73"/>
      <c r="AN206" s="73"/>
      <c r="AO206" s="73"/>
      <c r="AP206" s="73"/>
      <c r="AQ206" s="73"/>
      <c r="AR206" s="316"/>
      <c r="AS206" s="73"/>
      <c r="AT206" s="316"/>
      <c r="AU206" s="98"/>
      <c r="AV206" s="133"/>
      <c r="AW206" s="115">
        <f t="shared" si="157"/>
        <v>0</v>
      </c>
      <c r="AX206" s="115">
        <f t="shared" si="158"/>
        <v>0</v>
      </c>
      <c r="AY206" s="112">
        <f t="shared" si="159"/>
        <v>0</v>
      </c>
      <c r="AZ206" s="115">
        <f t="shared" si="160"/>
        <v>0</v>
      </c>
      <c r="BA206" s="167">
        <f t="shared" si="161"/>
        <v>0</v>
      </c>
      <c r="BB206" s="118"/>
    </row>
    <row r="207" spans="1:54" s="134" customFormat="1" ht="15.75" hidden="1" x14ac:dyDescent="0.25">
      <c r="A207" s="212"/>
      <c r="B207" s="213"/>
      <c r="C207" s="213"/>
      <c r="D207" s="239"/>
      <c r="E207" s="215"/>
      <c r="F207" s="98"/>
      <c r="G207" s="98"/>
      <c r="H207" s="325">
        <f t="shared" si="164"/>
        <v>115629605.01000015</v>
      </c>
      <c r="I207" s="95"/>
      <c r="J207" s="95"/>
      <c r="K207" s="325">
        <f t="shared" si="163"/>
        <v>47672.88</v>
      </c>
      <c r="L207" s="96"/>
      <c r="M207" s="96"/>
      <c r="N207" s="98"/>
      <c r="O207" s="98"/>
      <c r="P207" s="98"/>
      <c r="Q207" s="98"/>
      <c r="R207" s="98"/>
      <c r="S207" s="98"/>
      <c r="T207" s="98"/>
      <c r="U207" s="98"/>
      <c r="V207" s="98"/>
      <c r="W207" s="98"/>
      <c r="X207" s="98"/>
      <c r="Y207" s="98"/>
      <c r="Z207" s="98"/>
      <c r="AA207" s="98"/>
      <c r="AB207" s="98"/>
      <c r="AC207" s="98"/>
      <c r="AD207" s="98"/>
      <c r="AE207" s="98"/>
      <c r="AF207" s="98"/>
      <c r="AG207" s="98"/>
      <c r="AH207" s="73"/>
      <c r="AI207" s="73"/>
      <c r="AJ207" s="73"/>
      <c r="AK207" s="73"/>
      <c r="AL207" s="73"/>
      <c r="AM207" s="73"/>
      <c r="AN207" s="73"/>
      <c r="AO207" s="73"/>
      <c r="AP207" s="73"/>
      <c r="AQ207" s="73"/>
      <c r="AR207" s="316"/>
      <c r="AS207" s="73"/>
      <c r="AT207" s="73"/>
      <c r="AU207" s="98"/>
      <c r="AV207" s="133"/>
      <c r="AW207" s="115">
        <f t="shared" si="157"/>
        <v>0</v>
      </c>
      <c r="AX207" s="115">
        <f t="shared" si="158"/>
        <v>0</v>
      </c>
      <c r="AY207" s="112">
        <f t="shared" si="159"/>
        <v>0</v>
      </c>
      <c r="AZ207" s="115">
        <f t="shared" si="160"/>
        <v>0</v>
      </c>
      <c r="BA207" s="167">
        <f t="shared" si="161"/>
        <v>0</v>
      </c>
      <c r="BB207" s="118"/>
    </row>
    <row r="208" spans="1:54" s="134" customFormat="1" ht="15.75" hidden="1" x14ac:dyDescent="0.25">
      <c r="A208" s="212"/>
      <c r="B208" s="213"/>
      <c r="C208" s="213"/>
      <c r="D208" s="239"/>
      <c r="E208" s="215"/>
      <c r="F208" s="98"/>
      <c r="G208" s="98"/>
      <c r="H208" s="325">
        <f t="shared" si="164"/>
        <v>115629605.01000015</v>
      </c>
      <c r="I208" s="95"/>
      <c r="J208" s="95"/>
      <c r="K208" s="325">
        <f t="shared" si="163"/>
        <v>47672.88</v>
      </c>
      <c r="L208" s="96"/>
      <c r="M208" s="96"/>
      <c r="N208" s="98"/>
      <c r="O208" s="98"/>
      <c r="P208" s="98"/>
      <c r="Q208" s="98"/>
      <c r="R208" s="98"/>
      <c r="S208" s="98"/>
      <c r="T208" s="98"/>
      <c r="U208" s="98"/>
      <c r="V208" s="98"/>
      <c r="W208" s="98"/>
      <c r="X208" s="98"/>
      <c r="Y208" s="98"/>
      <c r="Z208" s="98"/>
      <c r="AA208" s="98"/>
      <c r="AB208" s="98"/>
      <c r="AC208" s="98"/>
      <c r="AD208" s="98"/>
      <c r="AE208" s="98"/>
      <c r="AF208" s="98"/>
      <c r="AG208" s="98"/>
      <c r="AH208" s="73"/>
      <c r="AI208" s="73"/>
      <c r="AJ208" s="73"/>
      <c r="AK208" s="73"/>
      <c r="AL208" s="73"/>
      <c r="AM208" s="73"/>
      <c r="AN208" s="73"/>
      <c r="AO208" s="73"/>
      <c r="AP208" s="73"/>
      <c r="AQ208" s="73"/>
      <c r="AR208" s="316"/>
      <c r="AS208" s="73"/>
      <c r="AT208" s="73"/>
      <c r="AU208" s="98"/>
      <c r="AV208" s="133"/>
      <c r="AW208" s="115">
        <f t="shared" si="157"/>
        <v>0</v>
      </c>
      <c r="AX208" s="115">
        <f t="shared" si="158"/>
        <v>0</v>
      </c>
      <c r="AY208" s="112">
        <f t="shared" si="159"/>
        <v>0</v>
      </c>
      <c r="AZ208" s="115">
        <f t="shared" si="160"/>
        <v>0</v>
      </c>
      <c r="BA208" s="167">
        <f t="shared" si="161"/>
        <v>0</v>
      </c>
      <c r="BB208" s="118"/>
    </row>
    <row r="209" spans="1:54" s="134" customFormat="1" ht="15.75" hidden="1" x14ac:dyDescent="0.25">
      <c r="A209" s="212"/>
      <c r="B209" s="213"/>
      <c r="C209" s="213"/>
      <c r="D209" s="239"/>
      <c r="E209" s="215"/>
      <c r="F209" s="98"/>
      <c r="G209" s="98"/>
      <c r="H209" s="325">
        <f t="shared" si="164"/>
        <v>115629605.01000015</v>
      </c>
      <c r="I209" s="95"/>
      <c r="J209" s="95"/>
      <c r="K209" s="325">
        <f t="shared" si="163"/>
        <v>47672.88</v>
      </c>
      <c r="L209" s="96"/>
      <c r="M209" s="96"/>
      <c r="N209" s="98"/>
      <c r="O209" s="98"/>
      <c r="P209" s="98"/>
      <c r="Q209" s="98"/>
      <c r="R209" s="98"/>
      <c r="S209" s="98"/>
      <c r="T209" s="98"/>
      <c r="U209" s="98"/>
      <c r="V209" s="98"/>
      <c r="W209" s="98"/>
      <c r="X209" s="98"/>
      <c r="Y209" s="98"/>
      <c r="Z209" s="98"/>
      <c r="AA209" s="98"/>
      <c r="AB209" s="98"/>
      <c r="AC209" s="98"/>
      <c r="AD209" s="98"/>
      <c r="AE209" s="98"/>
      <c r="AF209" s="98"/>
      <c r="AG209" s="98"/>
      <c r="AH209" s="73"/>
      <c r="AI209" s="73"/>
      <c r="AJ209" s="73"/>
      <c r="AK209" s="73"/>
      <c r="AL209" s="73"/>
      <c r="AM209" s="73"/>
      <c r="AN209" s="73"/>
      <c r="AO209" s="73"/>
      <c r="AP209" s="73"/>
      <c r="AQ209" s="73"/>
      <c r="AR209" s="316"/>
      <c r="AS209" s="73"/>
      <c r="AT209" s="316"/>
      <c r="AU209" s="98"/>
      <c r="AV209" s="133"/>
      <c r="AW209" s="115">
        <f t="shared" si="157"/>
        <v>0</v>
      </c>
      <c r="AX209" s="115">
        <f t="shared" si="158"/>
        <v>0</v>
      </c>
      <c r="AY209" s="112">
        <f t="shared" si="159"/>
        <v>0</v>
      </c>
      <c r="AZ209" s="115">
        <f t="shared" si="160"/>
        <v>0</v>
      </c>
      <c r="BA209" s="167">
        <f t="shared" si="161"/>
        <v>0</v>
      </c>
      <c r="BB209" s="118"/>
    </row>
    <row r="210" spans="1:54" s="134" customFormat="1" ht="15.75" hidden="1" x14ac:dyDescent="0.25">
      <c r="A210" s="212"/>
      <c r="B210" s="213"/>
      <c r="C210" s="213"/>
      <c r="D210" s="239"/>
      <c r="E210" s="215"/>
      <c r="F210" s="98"/>
      <c r="G210" s="98"/>
      <c r="H210" s="325">
        <f t="shared" si="164"/>
        <v>115629605.01000015</v>
      </c>
      <c r="I210" s="95"/>
      <c r="J210" s="95"/>
      <c r="K210" s="325">
        <f t="shared" si="163"/>
        <v>47672.88</v>
      </c>
      <c r="L210" s="96"/>
      <c r="M210" s="96"/>
      <c r="N210" s="98"/>
      <c r="O210" s="98"/>
      <c r="P210" s="98"/>
      <c r="Q210" s="98"/>
      <c r="R210" s="98"/>
      <c r="S210" s="98"/>
      <c r="T210" s="98"/>
      <c r="U210" s="98"/>
      <c r="V210" s="98"/>
      <c r="W210" s="98"/>
      <c r="X210" s="98"/>
      <c r="Y210" s="98"/>
      <c r="Z210" s="98"/>
      <c r="AA210" s="98"/>
      <c r="AB210" s="98"/>
      <c r="AC210" s="98"/>
      <c r="AD210" s="98"/>
      <c r="AE210" s="98"/>
      <c r="AF210" s="98"/>
      <c r="AG210" s="98"/>
      <c r="AH210" s="73"/>
      <c r="AI210" s="73"/>
      <c r="AJ210" s="73"/>
      <c r="AK210" s="73"/>
      <c r="AL210" s="73"/>
      <c r="AM210" s="73"/>
      <c r="AN210" s="73"/>
      <c r="AO210" s="73"/>
      <c r="AP210" s="73"/>
      <c r="AQ210" s="73"/>
      <c r="AR210" s="316"/>
      <c r="AS210" s="73"/>
      <c r="AT210" s="316"/>
      <c r="AU210" s="98"/>
      <c r="AV210" s="133"/>
      <c r="AW210" s="115">
        <f t="shared" si="157"/>
        <v>0</v>
      </c>
      <c r="AX210" s="115">
        <f t="shared" si="158"/>
        <v>0</v>
      </c>
      <c r="AY210" s="112">
        <f t="shared" si="159"/>
        <v>0</v>
      </c>
      <c r="AZ210" s="115">
        <f t="shared" si="160"/>
        <v>0</v>
      </c>
      <c r="BA210" s="167">
        <f t="shared" si="161"/>
        <v>0</v>
      </c>
      <c r="BB210" s="118"/>
    </row>
    <row r="211" spans="1:54" s="134" customFormat="1" ht="15.75" hidden="1" x14ac:dyDescent="0.25">
      <c r="A211" s="212"/>
      <c r="B211" s="213"/>
      <c r="C211" s="213"/>
      <c r="D211" s="239"/>
      <c r="E211" s="215"/>
      <c r="F211" s="98"/>
      <c r="G211" s="98"/>
      <c r="H211" s="325">
        <f t="shared" si="164"/>
        <v>115629605.01000015</v>
      </c>
      <c r="I211" s="95"/>
      <c r="J211" s="95"/>
      <c r="K211" s="325">
        <f t="shared" si="163"/>
        <v>47672.88</v>
      </c>
      <c r="L211" s="96"/>
      <c r="M211" s="96"/>
      <c r="N211" s="98"/>
      <c r="O211" s="98"/>
      <c r="P211" s="98"/>
      <c r="Q211" s="98"/>
      <c r="R211" s="98"/>
      <c r="S211" s="98"/>
      <c r="T211" s="98"/>
      <c r="U211" s="98"/>
      <c r="V211" s="98"/>
      <c r="W211" s="98"/>
      <c r="X211" s="98"/>
      <c r="Y211" s="98"/>
      <c r="Z211" s="98"/>
      <c r="AA211" s="98"/>
      <c r="AB211" s="98"/>
      <c r="AC211" s="98"/>
      <c r="AD211" s="98"/>
      <c r="AE211" s="98"/>
      <c r="AF211" s="98"/>
      <c r="AG211" s="98"/>
      <c r="AH211" s="73"/>
      <c r="AI211" s="73"/>
      <c r="AJ211" s="73"/>
      <c r="AK211" s="73"/>
      <c r="AL211" s="73"/>
      <c r="AM211" s="73"/>
      <c r="AN211" s="73"/>
      <c r="AO211" s="73"/>
      <c r="AP211" s="73"/>
      <c r="AQ211" s="73"/>
      <c r="AR211" s="316"/>
      <c r="AS211" s="73"/>
      <c r="AT211" s="316"/>
      <c r="AU211" s="98"/>
      <c r="AV211" s="133"/>
      <c r="AW211" s="115">
        <f t="shared" si="157"/>
        <v>0</v>
      </c>
      <c r="AX211" s="115">
        <f t="shared" si="158"/>
        <v>0</v>
      </c>
      <c r="AY211" s="112">
        <f t="shared" si="159"/>
        <v>0</v>
      </c>
      <c r="AZ211" s="115">
        <f t="shared" si="160"/>
        <v>0</v>
      </c>
      <c r="BA211" s="167">
        <f t="shared" si="161"/>
        <v>0</v>
      </c>
      <c r="BB211" s="118"/>
    </row>
    <row r="212" spans="1:54" s="131" customFormat="1" ht="16.5" hidden="1" thickBot="1" x14ac:dyDescent="0.3">
      <c r="A212" s="221"/>
      <c r="B212" s="222"/>
      <c r="C212" s="222"/>
      <c r="D212" s="223"/>
      <c r="E212" s="255" t="s">
        <v>68</v>
      </c>
      <c r="F212" s="94">
        <f>SUM(F194:F211)</f>
        <v>0</v>
      </c>
      <c r="G212" s="94">
        <f>SUM(G194:G211)</f>
        <v>0</v>
      </c>
      <c r="H212" s="326">
        <f>H211</f>
        <v>115629605.01000015</v>
      </c>
      <c r="I212" s="94">
        <f>SUM(I194:I211)</f>
        <v>0</v>
      </c>
      <c r="J212" s="94">
        <f>SUM(J194:J211)</f>
        <v>0</v>
      </c>
      <c r="K212" s="326">
        <f>K211</f>
        <v>47672.88</v>
      </c>
      <c r="L212" s="94"/>
      <c r="M212" s="94"/>
      <c r="N212" s="94">
        <f>SUM(N195:N211)</f>
        <v>0</v>
      </c>
      <c r="O212" s="94">
        <f>SUM(O195:O211)</f>
        <v>0</v>
      </c>
      <c r="P212" s="94">
        <f>SUM(P194:P211)</f>
        <v>0</v>
      </c>
      <c r="Q212" s="94">
        <f t="shared" ref="Q212:AU212" si="166">SUM(Q194:Q211)</f>
        <v>0</v>
      </c>
      <c r="R212" s="94">
        <f t="shared" si="166"/>
        <v>0</v>
      </c>
      <c r="S212" s="94">
        <f t="shared" si="166"/>
        <v>0</v>
      </c>
      <c r="T212" s="94">
        <f t="shared" si="166"/>
        <v>0</v>
      </c>
      <c r="U212" s="94">
        <f t="shared" si="166"/>
        <v>0</v>
      </c>
      <c r="V212" s="94">
        <f t="shared" si="166"/>
        <v>0</v>
      </c>
      <c r="W212" s="94">
        <f t="shared" si="166"/>
        <v>0</v>
      </c>
      <c r="X212" s="94">
        <f t="shared" si="166"/>
        <v>0</v>
      </c>
      <c r="Y212" s="94">
        <f t="shared" si="166"/>
        <v>0</v>
      </c>
      <c r="Z212" s="94">
        <f t="shared" si="166"/>
        <v>0</v>
      </c>
      <c r="AA212" s="94">
        <f t="shared" si="166"/>
        <v>0</v>
      </c>
      <c r="AB212" s="94">
        <f t="shared" si="166"/>
        <v>0</v>
      </c>
      <c r="AC212" s="94">
        <f t="shared" si="166"/>
        <v>0</v>
      </c>
      <c r="AD212" s="94">
        <f t="shared" si="166"/>
        <v>0</v>
      </c>
      <c r="AE212" s="94">
        <f t="shared" si="166"/>
        <v>0</v>
      </c>
      <c r="AF212" s="94">
        <f t="shared" si="166"/>
        <v>0</v>
      </c>
      <c r="AG212" s="94">
        <f t="shared" si="166"/>
        <v>0</v>
      </c>
      <c r="AH212" s="75">
        <f t="shared" si="166"/>
        <v>0</v>
      </c>
      <c r="AI212" s="75">
        <f t="shared" si="166"/>
        <v>0</v>
      </c>
      <c r="AJ212" s="75">
        <f t="shared" si="166"/>
        <v>0</v>
      </c>
      <c r="AK212" s="75">
        <f t="shared" si="166"/>
        <v>0</v>
      </c>
      <c r="AL212" s="75">
        <f t="shared" si="166"/>
        <v>0</v>
      </c>
      <c r="AM212" s="75">
        <f t="shared" si="166"/>
        <v>0</v>
      </c>
      <c r="AN212" s="75">
        <f t="shared" si="166"/>
        <v>0</v>
      </c>
      <c r="AO212" s="75">
        <f t="shared" si="166"/>
        <v>0</v>
      </c>
      <c r="AP212" s="75">
        <f t="shared" si="166"/>
        <v>0</v>
      </c>
      <c r="AQ212" s="75">
        <f t="shared" si="166"/>
        <v>0</v>
      </c>
      <c r="AR212" s="75">
        <f t="shared" si="166"/>
        <v>0</v>
      </c>
      <c r="AS212" s="75">
        <f t="shared" si="166"/>
        <v>0</v>
      </c>
      <c r="AT212" s="75">
        <f t="shared" si="166"/>
        <v>0</v>
      </c>
      <c r="AU212" s="94">
        <f t="shared" si="166"/>
        <v>0</v>
      </c>
      <c r="AV212" s="135"/>
      <c r="AW212" s="115">
        <f t="shared" si="157"/>
        <v>0</v>
      </c>
      <c r="AX212" s="115">
        <f t="shared" si="158"/>
        <v>0</v>
      </c>
      <c r="AY212" s="112">
        <f t="shared" si="159"/>
        <v>0</v>
      </c>
      <c r="AZ212" s="115">
        <f t="shared" si="160"/>
        <v>0</v>
      </c>
      <c r="BA212" s="167">
        <f t="shared" si="161"/>
        <v>0</v>
      </c>
      <c r="BB212" s="118"/>
    </row>
    <row r="213" spans="1:54" s="134" customFormat="1" ht="15.75" hidden="1" x14ac:dyDescent="0.25">
      <c r="A213" s="247"/>
      <c r="B213" s="242"/>
      <c r="C213" s="242"/>
      <c r="D213" s="248"/>
      <c r="E213" s="249"/>
      <c r="F213" s="95"/>
      <c r="G213" s="95"/>
      <c r="H213" s="325"/>
      <c r="I213" s="95"/>
      <c r="J213" s="95"/>
      <c r="K213" s="325"/>
      <c r="L213" s="96"/>
      <c r="M213" s="96"/>
      <c r="N213" s="95"/>
      <c r="O213" s="95"/>
      <c r="P213" s="95"/>
      <c r="Q213" s="95"/>
      <c r="R213" s="95"/>
      <c r="S213" s="95"/>
      <c r="T213" s="95"/>
      <c r="U213" s="95"/>
      <c r="V213" s="95"/>
      <c r="W213" s="95"/>
      <c r="X213" s="95"/>
      <c r="Y213" s="95"/>
      <c r="Z213" s="95"/>
      <c r="AA213" s="95"/>
      <c r="AB213" s="95"/>
      <c r="AC213" s="95"/>
      <c r="AD213" s="95"/>
      <c r="AE213" s="95"/>
      <c r="AF213" s="95"/>
      <c r="AG213" s="95"/>
      <c r="AH213" s="74"/>
      <c r="AI213" s="74"/>
      <c r="AJ213" s="74"/>
      <c r="AK213" s="186"/>
      <c r="AL213" s="186"/>
      <c r="AM213" s="186"/>
      <c r="AN213" s="186"/>
      <c r="AO213" s="186"/>
      <c r="AP213" s="186"/>
      <c r="AQ213" s="186"/>
      <c r="AR213" s="328"/>
      <c r="AS213" s="186"/>
      <c r="AT213" s="328"/>
      <c r="AU213" s="96"/>
      <c r="AV213" s="133"/>
      <c r="AW213" s="115">
        <f t="shared" si="157"/>
        <v>0</v>
      </c>
      <c r="AX213" s="115">
        <f t="shared" si="158"/>
        <v>0</v>
      </c>
      <c r="AY213" s="112">
        <f t="shared" si="159"/>
        <v>0</v>
      </c>
      <c r="AZ213" s="115">
        <f t="shared" si="160"/>
        <v>0</v>
      </c>
      <c r="BA213" s="167">
        <f t="shared" si="161"/>
        <v>0</v>
      </c>
      <c r="BB213" s="118"/>
    </row>
    <row r="214" spans="1:54" s="132" customFormat="1" ht="15.75" hidden="1" x14ac:dyDescent="0.25">
      <c r="A214" s="212"/>
      <c r="B214" s="213"/>
      <c r="C214" s="275"/>
      <c r="D214" s="248"/>
      <c r="E214" s="276"/>
      <c r="F214" s="98"/>
      <c r="G214" s="98"/>
      <c r="H214" s="325">
        <f>H211+F214-G214</f>
        <v>115629605.01000015</v>
      </c>
      <c r="I214" s="98"/>
      <c r="J214" s="98"/>
      <c r="K214" s="101">
        <f>K212</f>
        <v>47672.88</v>
      </c>
      <c r="L214" s="99"/>
      <c r="M214" s="99"/>
      <c r="N214" s="98"/>
      <c r="O214" s="98"/>
      <c r="P214" s="98"/>
      <c r="Q214" s="101"/>
      <c r="R214" s="101"/>
      <c r="S214" s="101"/>
      <c r="T214" s="101"/>
      <c r="U214" s="101"/>
      <c r="V214" s="101"/>
      <c r="W214" s="101"/>
      <c r="X214" s="101"/>
      <c r="Y214" s="101"/>
      <c r="Z214" s="101"/>
      <c r="AA214" s="101"/>
      <c r="AB214" s="101"/>
      <c r="AC214" s="101"/>
      <c r="AD214" s="101"/>
      <c r="AE214" s="101"/>
      <c r="AF214" s="101"/>
      <c r="AG214" s="101"/>
      <c r="AH214" s="76"/>
      <c r="AI214" s="76"/>
      <c r="AJ214" s="76"/>
      <c r="AK214" s="76"/>
      <c r="AL214" s="76"/>
      <c r="AM214" s="76"/>
      <c r="AN214" s="76"/>
      <c r="AO214" s="76"/>
      <c r="AP214" s="76"/>
      <c r="AQ214" s="76"/>
      <c r="AR214" s="331"/>
      <c r="AS214" s="76"/>
      <c r="AT214" s="331"/>
      <c r="AU214" s="101">
        <f>AU212</f>
        <v>0</v>
      </c>
      <c r="AV214" s="130"/>
      <c r="AW214" s="115">
        <f t="shared" si="157"/>
        <v>0</v>
      </c>
      <c r="AX214" s="115">
        <f t="shared" si="158"/>
        <v>0</v>
      </c>
      <c r="AY214" s="112">
        <f t="shared" si="159"/>
        <v>0</v>
      </c>
      <c r="AZ214" s="115">
        <f t="shared" si="160"/>
        <v>0</v>
      </c>
      <c r="BA214" s="167">
        <f t="shared" si="161"/>
        <v>0</v>
      </c>
      <c r="BB214" s="118"/>
    </row>
    <row r="215" spans="1:54" s="134" customFormat="1" ht="15.75" hidden="1" x14ac:dyDescent="0.25">
      <c r="A215" s="247"/>
      <c r="B215" s="213"/>
      <c r="C215" s="231"/>
      <c r="D215" s="248"/>
      <c r="E215" s="271"/>
      <c r="F215" s="95"/>
      <c r="G215" s="95"/>
      <c r="H215" s="325">
        <f>H214+F215-G215</f>
        <v>115629605.01000015</v>
      </c>
      <c r="I215" s="95"/>
      <c r="J215" s="95"/>
      <c r="K215" s="325">
        <f>K214+I215-J215</f>
        <v>47672.88</v>
      </c>
      <c r="L215" s="96"/>
      <c r="M215" s="96"/>
      <c r="N215" s="95"/>
      <c r="O215" s="95"/>
      <c r="P215" s="95"/>
      <c r="Q215" s="95"/>
      <c r="R215" s="95"/>
      <c r="S215" s="95"/>
      <c r="T215" s="95"/>
      <c r="U215" s="95"/>
      <c r="V215" s="95"/>
      <c r="W215" s="95"/>
      <c r="X215" s="95"/>
      <c r="Y215" s="95"/>
      <c r="Z215" s="95"/>
      <c r="AA215" s="95"/>
      <c r="AB215" s="95"/>
      <c r="AC215" s="95"/>
      <c r="AD215" s="95"/>
      <c r="AE215" s="95"/>
      <c r="AF215" s="95"/>
      <c r="AG215" s="95"/>
      <c r="AH215" s="74"/>
      <c r="AI215" s="74"/>
      <c r="AJ215" s="74"/>
      <c r="AK215" s="74"/>
      <c r="AL215" s="74"/>
      <c r="AM215" s="74"/>
      <c r="AN215" s="74"/>
      <c r="AO215" s="74"/>
      <c r="AP215" s="74"/>
      <c r="AQ215" s="74"/>
      <c r="AR215" s="330"/>
      <c r="AS215" s="74"/>
      <c r="AT215" s="330"/>
      <c r="AU215" s="95"/>
      <c r="AV215" s="133"/>
      <c r="AW215" s="115">
        <f t="shared" si="157"/>
        <v>0</v>
      </c>
      <c r="AX215" s="115">
        <f t="shared" si="158"/>
        <v>0</v>
      </c>
      <c r="AY215" s="112">
        <f t="shared" si="159"/>
        <v>0</v>
      </c>
      <c r="AZ215" s="115">
        <f t="shared" si="160"/>
        <v>0</v>
      </c>
      <c r="BA215" s="167">
        <f t="shared" si="161"/>
        <v>0</v>
      </c>
      <c r="BB215" s="118"/>
    </row>
    <row r="216" spans="1:54" s="134" customFormat="1" ht="15.75" hidden="1" x14ac:dyDescent="0.25">
      <c r="A216" s="212"/>
      <c r="B216" s="213"/>
      <c r="C216" s="275"/>
      <c r="D216" s="248"/>
      <c r="E216" s="239"/>
      <c r="F216" s="98"/>
      <c r="G216" s="98"/>
      <c r="H216" s="325">
        <f t="shared" ref="H216:H236" si="167">H215+F216-G216</f>
        <v>115629605.01000015</v>
      </c>
      <c r="I216" s="98"/>
      <c r="J216" s="98"/>
      <c r="K216" s="325">
        <f t="shared" ref="K216:K236" si="168">K215+I216-J216</f>
        <v>47672.88</v>
      </c>
      <c r="L216" s="96"/>
      <c r="M216" s="96"/>
      <c r="N216" s="95"/>
      <c r="O216" s="95"/>
      <c r="P216" s="95"/>
      <c r="Q216" s="95"/>
      <c r="R216" s="95"/>
      <c r="S216" s="95"/>
      <c r="T216" s="95"/>
      <c r="U216" s="95"/>
      <c r="V216" s="95"/>
      <c r="W216" s="95"/>
      <c r="X216" s="95"/>
      <c r="Y216" s="95"/>
      <c r="Z216" s="95"/>
      <c r="AA216" s="95"/>
      <c r="AB216" s="95"/>
      <c r="AC216" s="95"/>
      <c r="AD216" s="95"/>
      <c r="AE216" s="95"/>
      <c r="AF216" s="95"/>
      <c r="AG216" s="95"/>
      <c r="AH216" s="74"/>
      <c r="AI216" s="74"/>
      <c r="AJ216" s="74"/>
      <c r="AK216" s="74"/>
      <c r="AL216" s="74"/>
      <c r="AM216" s="74"/>
      <c r="AN216" s="74"/>
      <c r="AO216" s="74"/>
      <c r="AP216" s="74"/>
      <c r="AQ216" s="74"/>
      <c r="AR216" s="330"/>
      <c r="AS216" s="74"/>
      <c r="AT216" s="330"/>
      <c r="AU216" s="95"/>
      <c r="AV216" s="133"/>
      <c r="AW216" s="115">
        <f t="shared" si="157"/>
        <v>0</v>
      </c>
      <c r="AX216" s="115">
        <f t="shared" si="158"/>
        <v>0</v>
      </c>
      <c r="AY216" s="112">
        <f t="shared" si="159"/>
        <v>0</v>
      </c>
      <c r="AZ216" s="115">
        <f t="shared" si="160"/>
        <v>0</v>
      </c>
      <c r="BA216" s="167">
        <f t="shared" si="161"/>
        <v>0</v>
      </c>
      <c r="BB216" s="118"/>
    </row>
    <row r="217" spans="1:54" s="134" customFormat="1" ht="15.75" hidden="1" x14ac:dyDescent="0.25">
      <c r="A217" s="212"/>
      <c r="B217" s="213"/>
      <c r="C217" s="275"/>
      <c r="D217" s="239"/>
      <c r="E217" s="215"/>
      <c r="F217" s="98"/>
      <c r="G217" s="98"/>
      <c r="H217" s="325">
        <f t="shared" si="167"/>
        <v>115629605.01000015</v>
      </c>
      <c r="I217" s="98"/>
      <c r="J217" s="98"/>
      <c r="K217" s="325">
        <f t="shared" si="168"/>
        <v>47672.88</v>
      </c>
      <c r="L217" s="96"/>
      <c r="M217" s="96"/>
      <c r="N217" s="95"/>
      <c r="O217" s="95"/>
      <c r="P217" s="95"/>
      <c r="Q217" s="95"/>
      <c r="R217" s="95"/>
      <c r="S217" s="95"/>
      <c r="T217" s="95"/>
      <c r="U217" s="95"/>
      <c r="V217" s="95"/>
      <c r="W217" s="95"/>
      <c r="X217" s="95"/>
      <c r="Y217" s="95"/>
      <c r="Z217" s="95"/>
      <c r="AA217" s="95"/>
      <c r="AB217" s="95"/>
      <c r="AC217" s="95"/>
      <c r="AD217" s="95"/>
      <c r="AE217" s="95"/>
      <c r="AF217" s="95"/>
      <c r="AG217" s="95"/>
      <c r="AH217" s="74"/>
      <c r="AI217" s="74"/>
      <c r="AJ217" s="74"/>
      <c r="AK217" s="74"/>
      <c r="AL217" s="74"/>
      <c r="AM217" s="74"/>
      <c r="AN217" s="74"/>
      <c r="AO217" s="74"/>
      <c r="AP217" s="74"/>
      <c r="AQ217" s="74"/>
      <c r="AR217" s="330"/>
      <c r="AS217" s="74"/>
      <c r="AT217" s="330"/>
      <c r="AU217" s="95"/>
      <c r="AV217" s="133"/>
      <c r="AW217" s="115">
        <f t="shared" si="157"/>
        <v>0</v>
      </c>
      <c r="AX217" s="115">
        <f t="shared" si="158"/>
        <v>0</v>
      </c>
      <c r="AY217" s="112">
        <f t="shared" si="159"/>
        <v>0</v>
      </c>
      <c r="AZ217" s="115">
        <f t="shared" si="160"/>
        <v>0</v>
      </c>
      <c r="BA217" s="167">
        <f t="shared" si="161"/>
        <v>0</v>
      </c>
      <c r="BB217" s="118"/>
    </row>
    <row r="218" spans="1:54" s="134" customFormat="1" ht="15.75" hidden="1" x14ac:dyDescent="0.25">
      <c r="A218" s="212"/>
      <c r="B218" s="213"/>
      <c r="C218" s="213"/>
      <c r="D218" s="239"/>
      <c r="E218" s="215"/>
      <c r="F218" s="98"/>
      <c r="G218" s="98"/>
      <c r="H218" s="325">
        <f t="shared" si="167"/>
        <v>115629605.01000015</v>
      </c>
      <c r="I218" s="98"/>
      <c r="J218" s="98"/>
      <c r="K218" s="325">
        <f t="shared" si="168"/>
        <v>47672.88</v>
      </c>
      <c r="L218" s="96"/>
      <c r="M218" s="96"/>
      <c r="N218" s="98"/>
      <c r="O218" s="98"/>
      <c r="P218" s="98"/>
      <c r="Q218" s="98"/>
      <c r="R218" s="98"/>
      <c r="S218" s="98"/>
      <c r="T218" s="98"/>
      <c r="U218" s="98"/>
      <c r="V218" s="98"/>
      <c r="W218" s="98"/>
      <c r="X218" s="98"/>
      <c r="Y218" s="98"/>
      <c r="Z218" s="98"/>
      <c r="AA218" s="98"/>
      <c r="AB218" s="98"/>
      <c r="AC218" s="98"/>
      <c r="AD218" s="98"/>
      <c r="AE218" s="98"/>
      <c r="AF218" s="98"/>
      <c r="AG218" s="98"/>
      <c r="AH218" s="73"/>
      <c r="AI218" s="73"/>
      <c r="AJ218" s="73"/>
      <c r="AK218" s="73"/>
      <c r="AL218" s="73"/>
      <c r="AM218" s="73"/>
      <c r="AN218" s="73"/>
      <c r="AO218" s="73"/>
      <c r="AP218" s="73"/>
      <c r="AQ218" s="73"/>
      <c r="AR218" s="316"/>
      <c r="AS218" s="73"/>
      <c r="AT218" s="316"/>
      <c r="AU218" s="98"/>
      <c r="AV218" s="133"/>
      <c r="AW218" s="115">
        <f t="shared" si="157"/>
        <v>0</v>
      </c>
      <c r="AX218" s="115">
        <f t="shared" si="158"/>
        <v>0</v>
      </c>
      <c r="AY218" s="112">
        <f t="shared" si="159"/>
        <v>0</v>
      </c>
      <c r="AZ218" s="115">
        <f t="shared" si="160"/>
        <v>0</v>
      </c>
      <c r="BA218" s="167">
        <f t="shared" si="161"/>
        <v>0</v>
      </c>
      <c r="BB218" s="118"/>
    </row>
    <row r="219" spans="1:54" s="134" customFormat="1" ht="15.75" hidden="1" x14ac:dyDescent="0.25">
      <c r="A219" s="212"/>
      <c r="B219" s="213"/>
      <c r="C219" s="213"/>
      <c r="D219" s="239"/>
      <c r="E219" s="215"/>
      <c r="F219" s="98"/>
      <c r="G219" s="98"/>
      <c r="H219" s="325">
        <f t="shared" si="167"/>
        <v>115629605.01000015</v>
      </c>
      <c r="I219" s="98"/>
      <c r="J219" s="98"/>
      <c r="K219" s="325">
        <f t="shared" si="168"/>
        <v>47672.88</v>
      </c>
      <c r="L219" s="96"/>
      <c r="M219" s="96"/>
      <c r="N219" s="98"/>
      <c r="O219" s="98"/>
      <c r="P219" s="98"/>
      <c r="Q219" s="98"/>
      <c r="R219" s="98"/>
      <c r="S219" s="98"/>
      <c r="T219" s="98"/>
      <c r="U219" s="98"/>
      <c r="V219" s="98"/>
      <c r="W219" s="98"/>
      <c r="X219" s="98"/>
      <c r="Y219" s="98"/>
      <c r="Z219" s="98"/>
      <c r="AA219" s="98"/>
      <c r="AB219" s="98"/>
      <c r="AC219" s="98"/>
      <c r="AD219" s="98"/>
      <c r="AE219" s="98"/>
      <c r="AF219" s="98"/>
      <c r="AG219" s="98"/>
      <c r="AH219" s="73"/>
      <c r="AI219" s="73"/>
      <c r="AJ219" s="73"/>
      <c r="AK219" s="73"/>
      <c r="AL219" s="73"/>
      <c r="AM219" s="73"/>
      <c r="AN219" s="73"/>
      <c r="AO219" s="73"/>
      <c r="AP219" s="73"/>
      <c r="AQ219" s="73"/>
      <c r="AR219" s="316"/>
      <c r="AS219" s="73"/>
      <c r="AT219" s="316"/>
      <c r="AU219" s="98"/>
      <c r="AV219" s="133"/>
      <c r="AW219" s="115">
        <f t="shared" si="157"/>
        <v>0</v>
      </c>
      <c r="AX219" s="115">
        <f t="shared" si="158"/>
        <v>0</v>
      </c>
      <c r="AY219" s="112">
        <f t="shared" si="159"/>
        <v>0</v>
      </c>
      <c r="AZ219" s="115">
        <f t="shared" si="160"/>
        <v>0</v>
      </c>
      <c r="BA219" s="167">
        <f t="shared" si="161"/>
        <v>0</v>
      </c>
      <c r="BB219" s="118"/>
    </row>
    <row r="220" spans="1:54" s="134" customFormat="1" ht="15.75" hidden="1" x14ac:dyDescent="0.25">
      <c r="A220" s="212"/>
      <c r="B220" s="213"/>
      <c r="C220" s="213"/>
      <c r="D220" s="239"/>
      <c r="E220" s="215"/>
      <c r="F220" s="98"/>
      <c r="G220" s="98"/>
      <c r="H220" s="325">
        <f t="shared" si="167"/>
        <v>115629605.01000015</v>
      </c>
      <c r="I220" s="98"/>
      <c r="J220" s="98"/>
      <c r="K220" s="325">
        <f t="shared" si="168"/>
        <v>47672.88</v>
      </c>
      <c r="L220" s="96"/>
      <c r="M220" s="96"/>
      <c r="N220" s="98"/>
      <c r="O220" s="98"/>
      <c r="P220" s="98"/>
      <c r="Q220" s="98"/>
      <c r="R220" s="98"/>
      <c r="S220" s="98"/>
      <c r="T220" s="98"/>
      <c r="U220" s="98"/>
      <c r="V220" s="98"/>
      <c r="W220" s="98"/>
      <c r="X220" s="98"/>
      <c r="Y220" s="98"/>
      <c r="Z220" s="98"/>
      <c r="AA220" s="98"/>
      <c r="AB220" s="98"/>
      <c r="AC220" s="98"/>
      <c r="AD220" s="98"/>
      <c r="AE220" s="98"/>
      <c r="AF220" s="98"/>
      <c r="AG220" s="98"/>
      <c r="AH220" s="73"/>
      <c r="AI220" s="73"/>
      <c r="AJ220" s="73"/>
      <c r="AK220" s="73"/>
      <c r="AL220" s="73"/>
      <c r="AM220" s="73"/>
      <c r="AN220" s="73"/>
      <c r="AO220" s="73"/>
      <c r="AP220" s="73"/>
      <c r="AQ220" s="73"/>
      <c r="AR220" s="316"/>
      <c r="AS220" s="73"/>
      <c r="AT220" s="316"/>
      <c r="AU220" s="98"/>
      <c r="AV220" s="133"/>
      <c r="AW220" s="115">
        <f t="shared" si="157"/>
        <v>0</v>
      </c>
      <c r="AX220" s="115">
        <f t="shared" si="158"/>
        <v>0</v>
      </c>
      <c r="AY220" s="112">
        <f t="shared" si="159"/>
        <v>0</v>
      </c>
      <c r="AZ220" s="115">
        <f t="shared" si="160"/>
        <v>0</v>
      </c>
      <c r="BA220" s="167">
        <f t="shared" si="161"/>
        <v>0</v>
      </c>
      <c r="BB220" s="118"/>
    </row>
    <row r="221" spans="1:54" s="134" customFormat="1" ht="15.75" hidden="1" x14ac:dyDescent="0.25">
      <c r="A221" s="212"/>
      <c r="B221" s="213"/>
      <c r="C221" s="213"/>
      <c r="D221" s="239"/>
      <c r="E221" s="215"/>
      <c r="F221" s="98"/>
      <c r="G221" s="98"/>
      <c r="H221" s="325">
        <f t="shared" si="167"/>
        <v>115629605.01000015</v>
      </c>
      <c r="I221" s="98"/>
      <c r="J221" s="98"/>
      <c r="K221" s="325">
        <f t="shared" si="168"/>
        <v>47672.88</v>
      </c>
      <c r="L221" s="96"/>
      <c r="M221" s="96"/>
      <c r="N221" s="98"/>
      <c r="O221" s="98"/>
      <c r="P221" s="98"/>
      <c r="Q221" s="98"/>
      <c r="R221" s="98"/>
      <c r="S221" s="98"/>
      <c r="T221" s="98"/>
      <c r="U221" s="98"/>
      <c r="V221" s="98"/>
      <c r="W221" s="98"/>
      <c r="X221" s="98"/>
      <c r="Y221" s="98"/>
      <c r="Z221" s="98"/>
      <c r="AA221" s="98"/>
      <c r="AB221" s="98"/>
      <c r="AC221" s="98"/>
      <c r="AD221" s="98"/>
      <c r="AE221" s="98"/>
      <c r="AF221" s="98"/>
      <c r="AG221" s="98"/>
      <c r="AH221" s="73"/>
      <c r="AI221" s="73"/>
      <c r="AJ221" s="73"/>
      <c r="AK221" s="73"/>
      <c r="AL221" s="73"/>
      <c r="AM221" s="73"/>
      <c r="AN221" s="73"/>
      <c r="AO221" s="73"/>
      <c r="AP221" s="73"/>
      <c r="AQ221" s="73"/>
      <c r="AR221" s="316"/>
      <c r="AS221" s="73"/>
      <c r="AT221" s="316"/>
      <c r="AU221" s="98"/>
      <c r="AV221" s="133"/>
      <c r="AW221" s="115">
        <f t="shared" si="157"/>
        <v>0</v>
      </c>
      <c r="AX221" s="115">
        <f t="shared" si="158"/>
        <v>0</v>
      </c>
      <c r="AY221" s="112">
        <f t="shared" si="159"/>
        <v>0</v>
      </c>
      <c r="AZ221" s="115">
        <f t="shared" si="160"/>
        <v>0</v>
      </c>
      <c r="BA221" s="167">
        <f t="shared" si="161"/>
        <v>0</v>
      </c>
      <c r="BB221" s="118"/>
    </row>
    <row r="222" spans="1:54" s="134" customFormat="1" ht="15.75" hidden="1" x14ac:dyDescent="0.25">
      <c r="A222" s="212"/>
      <c r="B222" s="213"/>
      <c r="C222" s="213"/>
      <c r="D222" s="239"/>
      <c r="E222" s="215"/>
      <c r="F222" s="98"/>
      <c r="G222" s="98"/>
      <c r="H222" s="325">
        <f t="shared" si="167"/>
        <v>115629605.01000015</v>
      </c>
      <c r="I222" s="98"/>
      <c r="J222" s="98"/>
      <c r="K222" s="325">
        <f t="shared" si="168"/>
        <v>47672.88</v>
      </c>
      <c r="L222" s="96"/>
      <c r="M222" s="96"/>
      <c r="N222" s="98"/>
      <c r="O222" s="98"/>
      <c r="P222" s="98"/>
      <c r="Q222" s="98"/>
      <c r="R222" s="98"/>
      <c r="S222" s="98"/>
      <c r="T222" s="98"/>
      <c r="U222" s="98"/>
      <c r="V222" s="98"/>
      <c r="W222" s="98"/>
      <c r="X222" s="98"/>
      <c r="Y222" s="98"/>
      <c r="Z222" s="98"/>
      <c r="AA222" s="98"/>
      <c r="AB222" s="98"/>
      <c r="AC222" s="98"/>
      <c r="AD222" s="98"/>
      <c r="AE222" s="98"/>
      <c r="AF222" s="98"/>
      <c r="AG222" s="98"/>
      <c r="AH222" s="73"/>
      <c r="AI222" s="73"/>
      <c r="AJ222" s="73"/>
      <c r="AK222" s="73"/>
      <c r="AL222" s="73"/>
      <c r="AM222" s="73"/>
      <c r="AN222" s="73"/>
      <c r="AO222" s="73"/>
      <c r="AP222" s="73"/>
      <c r="AQ222" s="73"/>
      <c r="AR222" s="316"/>
      <c r="AS222" s="73"/>
      <c r="AT222" s="316"/>
      <c r="AU222" s="98"/>
      <c r="AV222" s="133"/>
      <c r="AW222" s="115">
        <f t="shared" si="157"/>
        <v>0</v>
      </c>
      <c r="AX222" s="115">
        <f t="shared" si="158"/>
        <v>0</v>
      </c>
      <c r="AY222" s="112">
        <f t="shared" si="159"/>
        <v>0</v>
      </c>
      <c r="AZ222" s="115">
        <f t="shared" si="160"/>
        <v>0</v>
      </c>
      <c r="BA222" s="167">
        <f t="shared" si="161"/>
        <v>0</v>
      </c>
      <c r="BB222" s="118"/>
    </row>
    <row r="223" spans="1:54" s="134" customFormat="1" ht="15.75" hidden="1" x14ac:dyDescent="0.25">
      <c r="A223" s="212"/>
      <c r="B223" s="213"/>
      <c r="C223" s="213"/>
      <c r="D223" s="239"/>
      <c r="E223" s="215"/>
      <c r="F223" s="98"/>
      <c r="G223" s="98"/>
      <c r="H223" s="325">
        <f t="shared" si="167"/>
        <v>115629605.01000015</v>
      </c>
      <c r="I223" s="98"/>
      <c r="J223" s="98"/>
      <c r="K223" s="325">
        <f t="shared" si="168"/>
        <v>47672.88</v>
      </c>
      <c r="L223" s="96"/>
      <c r="M223" s="96">
        <f>SUM(M206:M222)</f>
        <v>0</v>
      </c>
      <c r="N223" s="98"/>
      <c r="O223" s="98"/>
      <c r="P223" s="98"/>
      <c r="Q223" s="98"/>
      <c r="R223" s="98"/>
      <c r="S223" s="98"/>
      <c r="T223" s="98"/>
      <c r="U223" s="98"/>
      <c r="V223" s="98"/>
      <c r="W223" s="98"/>
      <c r="X223" s="98"/>
      <c r="Y223" s="98"/>
      <c r="Z223" s="98"/>
      <c r="AA223" s="98"/>
      <c r="AB223" s="98"/>
      <c r="AC223" s="98"/>
      <c r="AD223" s="98"/>
      <c r="AE223" s="98"/>
      <c r="AF223" s="98"/>
      <c r="AG223" s="98"/>
      <c r="AH223" s="73"/>
      <c r="AI223" s="73"/>
      <c r="AJ223" s="73"/>
      <c r="AK223" s="73"/>
      <c r="AL223" s="73"/>
      <c r="AM223" s="73"/>
      <c r="AN223" s="73"/>
      <c r="AO223" s="73"/>
      <c r="AP223" s="73"/>
      <c r="AQ223" s="73"/>
      <c r="AR223" s="316"/>
      <c r="AS223" s="73"/>
      <c r="AT223" s="73"/>
      <c r="AU223" s="98"/>
      <c r="AV223" s="133"/>
      <c r="AW223" s="115">
        <f t="shared" si="157"/>
        <v>0</v>
      </c>
      <c r="AX223" s="115">
        <f t="shared" si="158"/>
        <v>0</v>
      </c>
      <c r="AY223" s="112">
        <f t="shared" si="159"/>
        <v>0</v>
      </c>
      <c r="AZ223" s="115">
        <f t="shared" si="160"/>
        <v>0</v>
      </c>
      <c r="BA223" s="167">
        <f t="shared" si="161"/>
        <v>0</v>
      </c>
      <c r="BB223" s="118"/>
    </row>
    <row r="224" spans="1:54" s="134" customFormat="1" ht="15.75" hidden="1" x14ac:dyDescent="0.25">
      <c r="A224" s="212"/>
      <c r="B224" s="213"/>
      <c r="C224" s="213"/>
      <c r="D224" s="239"/>
      <c r="E224" s="215"/>
      <c r="F224" s="98"/>
      <c r="G224" s="98"/>
      <c r="H224" s="325">
        <f t="shared" si="167"/>
        <v>115629605.01000015</v>
      </c>
      <c r="I224" s="98"/>
      <c r="J224" s="98"/>
      <c r="K224" s="325">
        <f t="shared" si="168"/>
        <v>47672.88</v>
      </c>
      <c r="L224" s="96"/>
      <c r="M224" s="96"/>
      <c r="N224" s="98"/>
      <c r="O224" s="98"/>
      <c r="P224" s="98"/>
      <c r="Q224" s="98"/>
      <c r="R224" s="98"/>
      <c r="S224" s="98"/>
      <c r="T224" s="98"/>
      <c r="U224" s="98"/>
      <c r="V224" s="98"/>
      <c r="W224" s="98"/>
      <c r="X224" s="98"/>
      <c r="Y224" s="98"/>
      <c r="Z224" s="98"/>
      <c r="AA224" s="98"/>
      <c r="AB224" s="98"/>
      <c r="AC224" s="98"/>
      <c r="AD224" s="98"/>
      <c r="AE224" s="98"/>
      <c r="AF224" s="98"/>
      <c r="AG224" s="98"/>
      <c r="AH224" s="73"/>
      <c r="AI224" s="73"/>
      <c r="AJ224" s="73"/>
      <c r="AK224" s="73"/>
      <c r="AL224" s="73"/>
      <c r="AM224" s="73"/>
      <c r="AN224" s="73"/>
      <c r="AO224" s="73"/>
      <c r="AP224" s="73"/>
      <c r="AQ224" s="73"/>
      <c r="AR224" s="316"/>
      <c r="AS224" s="73"/>
      <c r="AT224" s="73"/>
      <c r="AU224" s="98"/>
      <c r="AV224" s="133"/>
      <c r="AW224" s="115">
        <f t="shared" si="157"/>
        <v>0</v>
      </c>
      <c r="AX224" s="115">
        <f t="shared" si="158"/>
        <v>0</v>
      </c>
      <c r="AY224" s="112">
        <f t="shared" si="159"/>
        <v>0</v>
      </c>
      <c r="AZ224" s="115">
        <f t="shared" si="160"/>
        <v>0</v>
      </c>
      <c r="BA224" s="167">
        <f t="shared" si="161"/>
        <v>0</v>
      </c>
      <c r="BB224" s="118"/>
    </row>
    <row r="225" spans="1:54" s="134" customFormat="1" ht="15.75" hidden="1" x14ac:dyDescent="0.25">
      <c r="A225" s="212"/>
      <c r="B225" s="213"/>
      <c r="C225" s="213"/>
      <c r="D225" s="239"/>
      <c r="E225" s="215"/>
      <c r="F225" s="98"/>
      <c r="G225" s="98"/>
      <c r="H225" s="325">
        <f t="shared" si="167"/>
        <v>115629605.01000015</v>
      </c>
      <c r="I225" s="98"/>
      <c r="J225" s="98"/>
      <c r="K225" s="325">
        <f t="shared" si="168"/>
        <v>47672.88</v>
      </c>
      <c r="L225" s="96"/>
      <c r="M225" s="96"/>
      <c r="N225" s="98"/>
      <c r="O225" s="98"/>
      <c r="P225" s="98"/>
      <c r="Q225" s="98"/>
      <c r="R225" s="98"/>
      <c r="S225" s="98"/>
      <c r="T225" s="98"/>
      <c r="U225" s="98"/>
      <c r="V225" s="98"/>
      <c r="W225" s="98"/>
      <c r="X225" s="98"/>
      <c r="Y225" s="98"/>
      <c r="Z225" s="98"/>
      <c r="AA225" s="98"/>
      <c r="AB225" s="98"/>
      <c r="AC225" s="98"/>
      <c r="AD225" s="98"/>
      <c r="AE225" s="98"/>
      <c r="AF225" s="98"/>
      <c r="AG225" s="98"/>
      <c r="AH225" s="73"/>
      <c r="AI225" s="73"/>
      <c r="AJ225" s="73"/>
      <c r="AK225" s="73"/>
      <c r="AL225" s="73"/>
      <c r="AM225" s="73"/>
      <c r="AN225" s="73"/>
      <c r="AO225" s="73"/>
      <c r="AP225" s="73"/>
      <c r="AQ225" s="73"/>
      <c r="AR225" s="316"/>
      <c r="AS225" s="73"/>
      <c r="AT225" s="316"/>
      <c r="AU225" s="98"/>
      <c r="AV225" s="133"/>
      <c r="AW225" s="115">
        <f t="shared" si="157"/>
        <v>0</v>
      </c>
      <c r="AX225" s="115">
        <f t="shared" si="158"/>
        <v>0</v>
      </c>
      <c r="AY225" s="112">
        <f t="shared" si="159"/>
        <v>0</v>
      </c>
      <c r="AZ225" s="115">
        <f t="shared" si="160"/>
        <v>0</v>
      </c>
      <c r="BA225" s="167">
        <f t="shared" si="161"/>
        <v>0</v>
      </c>
      <c r="BB225" s="118"/>
    </row>
    <row r="226" spans="1:54" s="134" customFormat="1" ht="15.75" hidden="1" x14ac:dyDescent="0.25">
      <c r="A226" s="212"/>
      <c r="B226" s="213"/>
      <c r="C226" s="213"/>
      <c r="D226" s="239"/>
      <c r="E226" s="215"/>
      <c r="F226" s="98"/>
      <c r="G226" s="98"/>
      <c r="H226" s="325">
        <f t="shared" si="167"/>
        <v>115629605.01000015</v>
      </c>
      <c r="I226" s="98"/>
      <c r="J226" s="98"/>
      <c r="K226" s="325">
        <f t="shared" si="168"/>
        <v>47672.88</v>
      </c>
      <c r="L226" s="96"/>
      <c r="M226" s="96"/>
      <c r="N226" s="98"/>
      <c r="O226" s="98"/>
      <c r="P226" s="98"/>
      <c r="Q226" s="98"/>
      <c r="R226" s="98"/>
      <c r="S226" s="98"/>
      <c r="T226" s="98"/>
      <c r="U226" s="98"/>
      <c r="V226" s="98"/>
      <c r="W226" s="98"/>
      <c r="X226" s="98"/>
      <c r="Y226" s="98"/>
      <c r="Z226" s="98"/>
      <c r="AA226" s="98"/>
      <c r="AB226" s="98"/>
      <c r="AC226" s="98"/>
      <c r="AD226" s="98"/>
      <c r="AE226" s="98"/>
      <c r="AF226" s="98"/>
      <c r="AG226" s="98"/>
      <c r="AH226" s="73"/>
      <c r="AI226" s="73"/>
      <c r="AJ226" s="73"/>
      <c r="AK226" s="73"/>
      <c r="AL226" s="73"/>
      <c r="AM226" s="73"/>
      <c r="AN226" s="73"/>
      <c r="AO226" s="73"/>
      <c r="AP226" s="73"/>
      <c r="AQ226" s="73"/>
      <c r="AR226" s="316"/>
      <c r="AS226" s="73"/>
      <c r="AT226" s="316"/>
      <c r="AU226" s="98"/>
      <c r="AV226" s="133"/>
      <c r="AW226" s="115">
        <f t="shared" si="157"/>
        <v>0</v>
      </c>
      <c r="AX226" s="115">
        <f t="shared" si="158"/>
        <v>0</v>
      </c>
      <c r="AY226" s="112">
        <f t="shared" si="159"/>
        <v>0</v>
      </c>
      <c r="AZ226" s="115">
        <f t="shared" si="160"/>
        <v>0</v>
      </c>
      <c r="BA226" s="167">
        <f t="shared" si="161"/>
        <v>0</v>
      </c>
      <c r="BB226" s="118"/>
    </row>
    <row r="227" spans="1:54" s="134" customFormat="1" ht="15.75" hidden="1" x14ac:dyDescent="0.25">
      <c r="A227" s="212"/>
      <c r="B227" s="213"/>
      <c r="C227" s="213"/>
      <c r="D227" s="239"/>
      <c r="E227" s="215"/>
      <c r="F227" s="98"/>
      <c r="G227" s="98"/>
      <c r="H227" s="325">
        <f t="shared" si="167"/>
        <v>115629605.01000015</v>
      </c>
      <c r="I227" s="98"/>
      <c r="J227" s="98"/>
      <c r="K227" s="325">
        <f t="shared" si="168"/>
        <v>47672.88</v>
      </c>
      <c r="L227" s="96"/>
      <c r="M227" s="96"/>
      <c r="N227" s="98"/>
      <c r="O227" s="98"/>
      <c r="P227" s="98"/>
      <c r="Q227" s="98"/>
      <c r="R227" s="98"/>
      <c r="S227" s="98"/>
      <c r="T227" s="98"/>
      <c r="U227" s="98"/>
      <c r="V227" s="98"/>
      <c r="W227" s="98"/>
      <c r="X227" s="98"/>
      <c r="Y227" s="98"/>
      <c r="Z227" s="98"/>
      <c r="AA227" s="98"/>
      <c r="AB227" s="98"/>
      <c r="AC227" s="98"/>
      <c r="AD227" s="98"/>
      <c r="AE227" s="98"/>
      <c r="AF227" s="98"/>
      <c r="AG227" s="98"/>
      <c r="AH227" s="73"/>
      <c r="AI227" s="73"/>
      <c r="AJ227" s="73"/>
      <c r="AK227" s="73"/>
      <c r="AL227" s="73"/>
      <c r="AM227" s="73"/>
      <c r="AN227" s="73"/>
      <c r="AO227" s="73"/>
      <c r="AP227" s="73"/>
      <c r="AQ227" s="73"/>
      <c r="AR227" s="316"/>
      <c r="AS227" s="73"/>
      <c r="AT227" s="316"/>
      <c r="AU227" s="98"/>
      <c r="AV227" s="133"/>
      <c r="AW227" s="115">
        <f t="shared" si="157"/>
        <v>0</v>
      </c>
      <c r="AX227" s="115">
        <f t="shared" si="158"/>
        <v>0</v>
      </c>
      <c r="AY227" s="112">
        <f t="shared" si="159"/>
        <v>0</v>
      </c>
      <c r="AZ227" s="115">
        <f t="shared" si="160"/>
        <v>0</v>
      </c>
      <c r="BA227" s="167">
        <f t="shared" si="161"/>
        <v>0</v>
      </c>
      <c r="BB227" s="118"/>
    </row>
    <row r="228" spans="1:54" s="134" customFormat="1" ht="15.75" hidden="1" x14ac:dyDescent="0.25">
      <c r="A228" s="212"/>
      <c r="B228" s="213"/>
      <c r="C228" s="213"/>
      <c r="D228" s="239"/>
      <c r="E228" s="215"/>
      <c r="F228" s="98"/>
      <c r="G228" s="98"/>
      <c r="H228" s="325">
        <f t="shared" si="167"/>
        <v>115629605.01000015</v>
      </c>
      <c r="I228" s="98"/>
      <c r="J228" s="98"/>
      <c r="K228" s="325">
        <f t="shared" si="168"/>
        <v>47672.88</v>
      </c>
      <c r="L228" s="96"/>
      <c r="M228" s="96"/>
      <c r="N228" s="98"/>
      <c r="O228" s="98"/>
      <c r="P228" s="98"/>
      <c r="Q228" s="98"/>
      <c r="R228" s="98"/>
      <c r="S228" s="98"/>
      <c r="T228" s="98"/>
      <c r="U228" s="98"/>
      <c r="V228" s="98"/>
      <c r="W228" s="98"/>
      <c r="X228" s="98"/>
      <c r="Y228" s="98"/>
      <c r="Z228" s="98"/>
      <c r="AA228" s="98"/>
      <c r="AB228" s="98"/>
      <c r="AC228" s="98"/>
      <c r="AD228" s="98"/>
      <c r="AE228" s="98"/>
      <c r="AF228" s="98"/>
      <c r="AG228" s="98"/>
      <c r="AH228" s="73"/>
      <c r="AI228" s="73"/>
      <c r="AJ228" s="73"/>
      <c r="AK228" s="73"/>
      <c r="AL228" s="73"/>
      <c r="AM228" s="73"/>
      <c r="AN228" s="73"/>
      <c r="AO228" s="73"/>
      <c r="AP228" s="73"/>
      <c r="AQ228" s="73"/>
      <c r="AR228" s="316"/>
      <c r="AS228" s="73"/>
      <c r="AT228" s="316"/>
      <c r="AU228" s="98"/>
      <c r="AV228" s="133"/>
      <c r="AW228" s="115">
        <f t="shared" si="157"/>
        <v>0</v>
      </c>
      <c r="AX228" s="115">
        <f t="shared" si="158"/>
        <v>0</v>
      </c>
      <c r="AY228" s="112">
        <f t="shared" si="159"/>
        <v>0</v>
      </c>
      <c r="AZ228" s="115">
        <f t="shared" si="160"/>
        <v>0</v>
      </c>
      <c r="BA228" s="167">
        <f t="shared" si="161"/>
        <v>0</v>
      </c>
      <c r="BB228" s="118"/>
    </row>
    <row r="229" spans="1:54" s="134" customFormat="1" ht="15.75" hidden="1" x14ac:dyDescent="0.25">
      <c r="A229" s="212"/>
      <c r="B229" s="213"/>
      <c r="C229" s="213"/>
      <c r="D229" s="239"/>
      <c r="E229" s="215"/>
      <c r="F229" s="98"/>
      <c r="G229" s="98"/>
      <c r="H229" s="325">
        <f t="shared" si="167"/>
        <v>115629605.01000015</v>
      </c>
      <c r="I229" s="98"/>
      <c r="J229" s="98"/>
      <c r="K229" s="325">
        <f t="shared" si="168"/>
        <v>47672.88</v>
      </c>
      <c r="L229" s="96"/>
      <c r="M229" s="96"/>
      <c r="N229" s="98"/>
      <c r="O229" s="98"/>
      <c r="P229" s="98"/>
      <c r="Q229" s="98"/>
      <c r="R229" s="98"/>
      <c r="S229" s="98"/>
      <c r="T229" s="98"/>
      <c r="U229" s="98"/>
      <c r="V229" s="98"/>
      <c r="W229" s="98"/>
      <c r="X229" s="98"/>
      <c r="Y229" s="98"/>
      <c r="Z229" s="278"/>
      <c r="AA229" s="98"/>
      <c r="AB229" s="98"/>
      <c r="AC229" s="98"/>
      <c r="AD229" s="98"/>
      <c r="AE229" s="98"/>
      <c r="AF229" s="98"/>
      <c r="AG229" s="98"/>
      <c r="AH229" s="73"/>
      <c r="AI229" s="73"/>
      <c r="AJ229" s="73"/>
      <c r="AK229" s="73"/>
      <c r="AL229" s="73"/>
      <c r="AM229" s="73"/>
      <c r="AN229" s="73"/>
      <c r="AO229" s="73"/>
      <c r="AP229" s="73"/>
      <c r="AQ229" s="73"/>
      <c r="AR229" s="316"/>
      <c r="AS229" s="73"/>
      <c r="AT229" s="316"/>
      <c r="AU229" s="98"/>
      <c r="AV229" s="133"/>
      <c r="AW229" s="115">
        <f t="shared" si="157"/>
        <v>0</v>
      </c>
      <c r="AX229" s="115">
        <f t="shared" si="158"/>
        <v>0</v>
      </c>
      <c r="AY229" s="112">
        <f t="shared" si="159"/>
        <v>0</v>
      </c>
      <c r="AZ229" s="115">
        <f t="shared" si="160"/>
        <v>0</v>
      </c>
      <c r="BA229" s="167">
        <f t="shared" si="161"/>
        <v>0</v>
      </c>
      <c r="BB229" s="118"/>
    </row>
    <row r="230" spans="1:54" s="134" customFormat="1" ht="15.75" hidden="1" x14ac:dyDescent="0.25">
      <c r="A230" s="212"/>
      <c r="B230" s="213"/>
      <c r="C230" s="213"/>
      <c r="D230" s="239"/>
      <c r="E230" s="215"/>
      <c r="F230" s="98"/>
      <c r="G230" s="98"/>
      <c r="H230" s="325">
        <f t="shared" si="167"/>
        <v>115629605.01000015</v>
      </c>
      <c r="I230" s="98"/>
      <c r="J230" s="98"/>
      <c r="K230" s="325">
        <f t="shared" si="168"/>
        <v>47672.88</v>
      </c>
      <c r="L230" s="96"/>
      <c r="M230" s="96"/>
      <c r="N230" s="98"/>
      <c r="O230" s="98"/>
      <c r="P230" s="98"/>
      <c r="Q230" s="98"/>
      <c r="R230" s="98"/>
      <c r="S230" s="98"/>
      <c r="T230" s="98"/>
      <c r="U230" s="98"/>
      <c r="V230" s="98"/>
      <c r="W230" s="98"/>
      <c r="X230" s="98"/>
      <c r="Y230" s="98"/>
      <c r="Z230" s="278"/>
      <c r="AA230" s="98"/>
      <c r="AB230" s="98"/>
      <c r="AC230" s="98"/>
      <c r="AD230" s="98"/>
      <c r="AE230" s="98"/>
      <c r="AF230" s="98"/>
      <c r="AG230" s="98"/>
      <c r="AH230" s="73"/>
      <c r="AI230" s="73"/>
      <c r="AJ230" s="73"/>
      <c r="AK230" s="73"/>
      <c r="AL230" s="73"/>
      <c r="AM230" s="73"/>
      <c r="AN230" s="73"/>
      <c r="AO230" s="73"/>
      <c r="AP230" s="73"/>
      <c r="AQ230" s="73"/>
      <c r="AR230" s="316"/>
      <c r="AS230" s="73"/>
      <c r="AT230" s="316"/>
      <c r="AU230" s="98"/>
      <c r="AV230" s="133"/>
      <c r="AW230" s="115">
        <f t="shared" si="157"/>
        <v>0</v>
      </c>
      <c r="AX230" s="115">
        <f t="shared" si="158"/>
        <v>0</v>
      </c>
      <c r="AY230" s="112">
        <f t="shared" si="159"/>
        <v>0</v>
      </c>
      <c r="AZ230" s="115">
        <f t="shared" si="160"/>
        <v>0</v>
      </c>
      <c r="BA230" s="167">
        <f t="shared" si="161"/>
        <v>0</v>
      </c>
      <c r="BB230" s="118"/>
    </row>
    <row r="231" spans="1:54" s="134" customFormat="1" ht="15.75" hidden="1" x14ac:dyDescent="0.25">
      <c r="A231" s="212"/>
      <c r="B231" s="213"/>
      <c r="C231" s="213"/>
      <c r="D231" s="239"/>
      <c r="E231" s="215"/>
      <c r="F231" s="98"/>
      <c r="G231" s="98"/>
      <c r="H231" s="325">
        <f t="shared" si="167"/>
        <v>115629605.01000015</v>
      </c>
      <c r="I231" s="98"/>
      <c r="J231" s="98"/>
      <c r="K231" s="325">
        <f t="shared" si="168"/>
        <v>47672.88</v>
      </c>
      <c r="L231" s="96"/>
      <c r="M231" s="96"/>
      <c r="N231" s="98"/>
      <c r="O231" s="98"/>
      <c r="P231" s="98"/>
      <c r="Q231" s="98"/>
      <c r="R231" s="98"/>
      <c r="S231" s="98"/>
      <c r="T231" s="98"/>
      <c r="U231" s="98"/>
      <c r="V231" s="98"/>
      <c r="W231" s="98"/>
      <c r="X231" s="98"/>
      <c r="Y231" s="98"/>
      <c r="Z231" s="98"/>
      <c r="AA231" s="98"/>
      <c r="AB231" s="98"/>
      <c r="AC231" s="98"/>
      <c r="AD231" s="98"/>
      <c r="AE231" s="98"/>
      <c r="AF231" s="98"/>
      <c r="AG231" s="98"/>
      <c r="AH231" s="73"/>
      <c r="AI231" s="73"/>
      <c r="AJ231" s="73"/>
      <c r="AK231" s="73"/>
      <c r="AL231" s="73"/>
      <c r="AM231" s="73"/>
      <c r="AN231" s="73"/>
      <c r="AO231" s="73"/>
      <c r="AP231" s="73"/>
      <c r="AQ231" s="73"/>
      <c r="AR231" s="316"/>
      <c r="AS231" s="73"/>
      <c r="AT231" s="316"/>
      <c r="AU231" s="98"/>
      <c r="AV231" s="133"/>
      <c r="AW231" s="115">
        <f t="shared" si="157"/>
        <v>0</v>
      </c>
      <c r="AX231" s="115">
        <f t="shared" si="158"/>
        <v>0</v>
      </c>
      <c r="AY231" s="112">
        <f t="shared" si="159"/>
        <v>0</v>
      </c>
      <c r="AZ231" s="115">
        <f t="shared" si="160"/>
        <v>0</v>
      </c>
      <c r="BA231" s="167">
        <f t="shared" si="161"/>
        <v>0</v>
      </c>
      <c r="BB231" s="118"/>
    </row>
    <row r="232" spans="1:54" s="134" customFormat="1" ht="15.75" hidden="1" x14ac:dyDescent="0.25">
      <c r="A232" s="212"/>
      <c r="B232" s="213"/>
      <c r="C232" s="213"/>
      <c r="D232" s="239"/>
      <c r="E232" s="215"/>
      <c r="F232" s="98"/>
      <c r="G232" s="98"/>
      <c r="H232" s="325">
        <f t="shared" si="167"/>
        <v>115629605.01000015</v>
      </c>
      <c r="I232" s="98"/>
      <c r="J232" s="98"/>
      <c r="K232" s="325">
        <f t="shared" si="168"/>
        <v>47672.88</v>
      </c>
      <c r="L232" s="96"/>
      <c r="M232" s="96"/>
      <c r="N232" s="98"/>
      <c r="O232" s="98"/>
      <c r="P232" s="98"/>
      <c r="Q232" s="98"/>
      <c r="R232" s="98"/>
      <c r="S232" s="98"/>
      <c r="T232" s="98"/>
      <c r="U232" s="98"/>
      <c r="V232" s="98"/>
      <c r="W232" s="98"/>
      <c r="X232" s="98"/>
      <c r="Y232" s="98"/>
      <c r="Z232" s="98"/>
      <c r="AA232" s="98"/>
      <c r="AB232" s="98"/>
      <c r="AC232" s="98"/>
      <c r="AD232" s="98"/>
      <c r="AE232" s="98"/>
      <c r="AF232" s="98"/>
      <c r="AG232" s="98"/>
      <c r="AH232" s="73"/>
      <c r="AI232" s="73"/>
      <c r="AJ232" s="73"/>
      <c r="AK232" s="73"/>
      <c r="AL232" s="73"/>
      <c r="AM232" s="73"/>
      <c r="AN232" s="73"/>
      <c r="AO232" s="73"/>
      <c r="AP232" s="73"/>
      <c r="AQ232" s="73"/>
      <c r="AR232" s="316"/>
      <c r="AS232" s="73"/>
      <c r="AT232" s="316"/>
      <c r="AU232" s="98"/>
      <c r="AV232" s="133"/>
      <c r="AW232" s="115">
        <f t="shared" si="157"/>
        <v>0</v>
      </c>
      <c r="AX232" s="115">
        <f t="shared" si="158"/>
        <v>0</v>
      </c>
      <c r="AY232" s="112">
        <f t="shared" si="159"/>
        <v>0</v>
      </c>
      <c r="AZ232" s="115">
        <f t="shared" si="160"/>
        <v>0</v>
      </c>
      <c r="BA232" s="167">
        <f t="shared" si="161"/>
        <v>0</v>
      </c>
      <c r="BB232" s="118"/>
    </row>
    <row r="233" spans="1:54" s="134" customFormat="1" ht="15.75" hidden="1" x14ac:dyDescent="0.25">
      <c r="A233" s="212"/>
      <c r="B233" s="213"/>
      <c r="C233" s="213"/>
      <c r="D233" s="239"/>
      <c r="E233" s="215"/>
      <c r="F233" s="98"/>
      <c r="G233" s="98"/>
      <c r="H233" s="325">
        <f t="shared" si="167"/>
        <v>115629605.01000015</v>
      </c>
      <c r="I233" s="98"/>
      <c r="J233" s="98"/>
      <c r="K233" s="325">
        <f t="shared" si="168"/>
        <v>47672.88</v>
      </c>
      <c r="L233" s="96"/>
      <c r="M233" s="96"/>
      <c r="N233" s="98"/>
      <c r="O233" s="98"/>
      <c r="P233" s="98"/>
      <c r="Q233" s="98"/>
      <c r="R233" s="98"/>
      <c r="S233" s="98"/>
      <c r="T233" s="98"/>
      <c r="U233" s="98"/>
      <c r="V233" s="98"/>
      <c r="W233" s="98"/>
      <c r="X233" s="98"/>
      <c r="Y233" s="98"/>
      <c r="Z233" s="98"/>
      <c r="AA233" s="98"/>
      <c r="AB233" s="98"/>
      <c r="AC233" s="98"/>
      <c r="AD233" s="98"/>
      <c r="AE233" s="98"/>
      <c r="AF233" s="98"/>
      <c r="AG233" s="98"/>
      <c r="AH233" s="73"/>
      <c r="AI233" s="73"/>
      <c r="AJ233" s="73"/>
      <c r="AK233" s="73"/>
      <c r="AL233" s="73"/>
      <c r="AM233" s="73"/>
      <c r="AN233" s="73"/>
      <c r="AO233" s="73"/>
      <c r="AP233" s="73"/>
      <c r="AQ233" s="73"/>
      <c r="AR233" s="316"/>
      <c r="AS233" s="73"/>
      <c r="AT233" s="316"/>
      <c r="AU233" s="98"/>
      <c r="AV233" s="133"/>
      <c r="AW233" s="115">
        <f t="shared" si="157"/>
        <v>0</v>
      </c>
      <c r="AX233" s="115">
        <f t="shared" si="158"/>
        <v>0</v>
      </c>
      <c r="AY233" s="112">
        <f t="shared" si="159"/>
        <v>0</v>
      </c>
      <c r="AZ233" s="115">
        <f t="shared" si="160"/>
        <v>0</v>
      </c>
      <c r="BA233" s="167">
        <f t="shared" si="161"/>
        <v>0</v>
      </c>
      <c r="BB233" s="118"/>
    </row>
    <row r="234" spans="1:54" s="134" customFormat="1" ht="15.75" hidden="1" x14ac:dyDescent="0.25">
      <c r="A234" s="212"/>
      <c r="B234" s="213"/>
      <c r="C234" s="213"/>
      <c r="D234" s="239"/>
      <c r="E234" s="215"/>
      <c r="F234" s="98"/>
      <c r="G234" s="98"/>
      <c r="H234" s="325">
        <f t="shared" si="167"/>
        <v>115629605.01000015</v>
      </c>
      <c r="I234" s="98"/>
      <c r="J234" s="98"/>
      <c r="K234" s="325">
        <f t="shared" si="168"/>
        <v>47672.88</v>
      </c>
      <c r="L234" s="96"/>
      <c r="M234" s="96"/>
      <c r="N234" s="98"/>
      <c r="O234" s="98"/>
      <c r="P234" s="98"/>
      <c r="Q234" s="98"/>
      <c r="R234" s="98"/>
      <c r="S234" s="98"/>
      <c r="T234" s="98"/>
      <c r="U234" s="98"/>
      <c r="V234" s="98"/>
      <c r="W234" s="98"/>
      <c r="X234" s="98"/>
      <c r="Y234" s="98"/>
      <c r="Z234" s="98"/>
      <c r="AA234" s="98"/>
      <c r="AB234" s="98"/>
      <c r="AC234" s="98"/>
      <c r="AD234" s="98"/>
      <c r="AE234" s="98"/>
      <c r="AF234" s="98"/>
      <c r="AG234" s="98"/>
      <c r="AH234" s="73"/>
      <c r="AI234" s="73"/>
      <c r="AJ234" s="73"/>
      <c r="AK234" s="73"/>
      <c r="AL234" s="73"/>
      <c r="AM234" s="73"/>
      <c r="AN234" s="73"/>
      <c r="AO234" s="73"/>
      <c r="AP234" s="73"/>
      <c r="AQ234" s="73"/>
      <c r="AR234" s="316"/>
      <c r="AS234" s="73"/>
      <c r="AT234" s="316"/>
      <c r="AU234" s="98"/>
      <c r="AV234" s="133"/>
      <c r="AW234" s="115">
        <f t="shared" si="157"/>
        <v>0</v>
      </c>
      <c r="AX234" s="115">
        <f t="shared" si="158"/>
        <v>0</v>
      </c>
      <c r="AY234" s="112">
        <f t="shared" si="159"/>
        <v>0</v>
      </c>
      <c r="AZ234" s="115">
        <f t="shared" si="160"/>
        <v>0</v>
      </c>
      <c r="BA234" s="167">
        <f t="shared" si="161"/>
        <v>0</v>
      </c>
      <c r="BB234" s="118"/>
    </row>
    <row r="235" spans="1:54" s="134" customFormat="1" ht="15.75" hidden="1" x14ac:dyDescent="0.25">
      <c r="A235" s="212"/>
      <c r="B235" s="213"/>
      <c r="C235" s="213"/>
      <c r="D235" s="239"/>
      <c r="E235" s="215"/>
      <c r="F235" s="98"/>
      <c r="G235" s="98"/>
      <c r="H235" s="325">
        <f t="shared" si="167"/>
        <v>115629605.01000015</v>
      </c>
      <c r="I235" s="146"/>
      <c r="J235" s="98"/>
      <c r="K235" s="325">
        <f t="shared" si="168"/>
        <v>47672.88</v>
      </c>
      <c r="L235" s="96"/>
      <c r="M235" s="96"/>
      <c r="N235" s="98"/>
      <c r="O235" s="98"/>
      <c r="P235" s="98"/>
      <c r="Q235" s="98"/>
      <c r="R235" s="98"/>
      <c r="S235" s="98"/>
      <c r="T235" s="98"/>
      <c r="U235" s="98"/>
      <c r="V235" s="98"/>
      <c r="W235" s="98"/>
      <c r="X235" s="98"/>
      <c r="Y235" s="98"/>
      <c r="Z235" s="98"/>
      <c r="AA235" s="98"/>
      <c r="AB235" s="98"/>
      <c r="AC235" s="98"/>
      <c r="AD235" s="98"/>
      <c r="AE235" s="98"/>
      <c r="AF235" s="98"/>
      <c r="AG235" s="98"/>
      <c r="AH235" s="73"/>
      <c r="AI235" s="73"/>
      <c r="AJ235" s="73"/>
      <c r="AK235" s="73"/>
      <c r="AL235" s="73"/>
      <c r="AM235" s="73"/>
      <c r="AN235" s="73"/>
      <c r="AO235" s="73"/>
      <c r="AP235" s="73"/>
      <c r="AQ235" s="73"/>
      <c r="AR235" s="316"/>
      <c r="AS235" s="73"/>
      <c r="AT235" s="316"/>
      <c r="AU235" s="98"/>
      <c r="AV235" s="133"/>
      <c r="AW235" s="115">
        <f t="shared" si="157"/>
        <v>0</v>
      </c>
      <c r="AX235" s="115">
        <f t="shared" si="158"/>
        <v>0</v>
      </c>
      <c r="AY235" s="112">
        <f t="shared" si="159"/>
        <v>0</v>
      </c>
      <c r="AZ235" s="115">
        <f t="shared" si="160"/>
        <v>0</v>
      </c>
      <c r="BA235" s="167">
        <f t="shared" si="161"/>
        <v>0</v>
      </c>
      <c r="BB235" s="118"/>
    </row>
    <row r="236" spans="1:54" s="134" customFormat="1" ht="1.1499999999999999" hidden="1" customHeight="1" x14ac:dyDescent="0.25">
      <c r="A236" s="212"/>
      <c r="B236" s="213"/>
      <c r="C236" s="213"/>
      <c r="D236" s="239"/>
      <c r="E236" s="215"/>
      <c r="F236" s="98"/>
      <c r="G236" s="98"/>
      <c r="H236" s="325">
        <f t="shared" si="167"/>
        <v>115629605.01000015</v>
      </c>
      <c r="I236" s="98"/>
      <c r="J236" s="98"/>
      <c r="K236" s="325">
        <f t="shared" si="168"/>
        <v>47672.88</v>
      </c>
      <c r="L236" s="96"/>
      <c r="M236" s="96"/>
      <c r="N236" s="98"/>
      <c r="O236" s="98"/>
      <c r="P236" s="98"/>
      <c r="Q236" s="98"/>
      <c r="R236" s="98"/>
      <c r="S236" s="98"/>
      <c r="T236" s="98"/>
      <c r="U236" s="98"/>
      <c r="V236" s="98"/>
      <c r="W236" s="98"/>
      <c r="X236" s="98"/>
      <c r="Y236" s="98"/>
      <c r="Z236" s="98"/>
      <c r="AA236" s="98"/>
      <c r="AB236" s="98"/>
      <c r="AC236" s="98"/>
      <c r="AD236" s="98"/>
      <c r="AE236" s="98"/>
      <c r="AF236" s="98"/>
      <c r="AG236" s="98"/>
      <c r="AH236" s="73"/>
      <c r="AI236" s="73"/>
      <c r="AJ236" s="73"/>
      <c r="AK236" s="73"/>
      <c r="AL236" s="73"/>
      <c r="AM236" s="73"/>
      <c r="AN236" s="73"/>
      <c r="AO236" s="73"/>
      <c r="AP236" s="73"/>
      <c r="AQ236" s="73"/>
      <c r="AR236" s="316"/>
      <c r="AS236" s="73"/>
      <c r="AT236" s="316"/>
      <c r="AU236" s="98"/>
      <c r="AV236" s="133"/>
      <c r="AW236" s="115">
        <f t="shared" si="157"/>
        <v>0</v>
      </c>
      <c r="AX236" s="115">
        <f t="shared" si="158"/>
        <v>0</v>
      </c>
      <c r="AY236" s="112">
        <f t="shared" si="159"/>
        <v>0</v>
      </c>
      <c r="AZ236" s="115">
        <f t="shared" si="160"/>
        <v>0</v>
      </c>
      <c r="BA236" s="167">
        <f t="shared" si="161"/>
        <v>0</v>
      </c>
      <c r="BB236" s="118"/>
    </row>
    <row r="237" spans="1:54" s="131" customFormat="1" ht="33" hidden="1" customHeight="1" thickBot="1" x14ac:dyDescent="0.3">
      <c r="A237" s="221"/>
      <c r="B237" s="222"/>
      <c r="C237" s="222"/>
      <c r="D237" s="223"/>
      <c r="E237" s="255" t="s">
        <v>69</v>
      </c>
      <c r="F237" s="94">
        <f>SUM(F213:F236)</f>
        <v>0</v>
      </c>
      <c r="G237" s="94">
        <f>SUM(G213:G236)</f>
        <v>0</v>
      </c>
      <c r="H237" s="326">
        <f>H236</f>
        <v>115629605.01000015</v>
      </c>
      <c r="I237" s="94">
        <f t="shared" ref="I237:J237" si="169">SUM(I213:I236)</f>
        <v>0</v>
      </c>
      <c r="J237" s="94">
        <f t="shared" si="169"/>
        <v>0</v>
      </c>
      <c r="K237" s="326">
        <f>K236</f>
        <v>47672.88</v>
      </c>
      <c r="L237" s="94"/>
      <c r="M237" s="94"/>
      <c r="N237" s="94">
        <f>SUM(N213:N236)</f>
        <v>0</v>
      </c>
      <c r="O237" s="94">
        <f t="shared" ref="O237:AU237" si="170">SUM(O213:O236)</f>
        <v>0</v>
      </c>
      <c r="P237" s="94">
        <f t="shared" si="170"/>
        <v>0</v>
      </c>
      <c r="Q237" s="94">
        <f t="shared" si="170"/>
        <v>0</v>
      </c>
      <c r="R237" s="94">
        <f t="shared" si="170"/>
        <v>0</v>
      </c>
      <c r="S237" s="94">
        <f t="shared" si="170"/>
        <v>0</v>
      </c>
      <c r="T237" s="94">
        <f t="shared" si="170"/>
        <v>0</v>
      </c>
      <c r="U237" s="94">
        <f t="shared" si="170"/>
        <v>0</v>
      </c>
      <c r="V237" s="94">
        <f t="shared" si="170"/>
        <v>0</v>
      </c>
      <c r="W237" s="94">
        <f t="shared" si="170"/>
        <v>0</v>
      </c>
      <c r="X237" s="94">
        <f t="shared" si="170"/>
        <v>0</v>
      </c>
      <c r="Y237" s="94">
        <f t="shared" si="170"/>
        <v>0</v>
      </c>
      <c r="Z237" s="94">
        <f t="shared" si="170"/>
        <v>0</v>
      </c>
      <c r="AA237" s="94">
        <f t="shared" si="170"/>
        <v>0</v>
      </c>
      <c r="AB237" s="94">
        <f t="shared" si="170"/>
        <v>0</v>
      </c>
      <c r="AC237" s="94">
        <f t="shared" si="170"/>
        <v>0</v>
      </c>
      <c r="AD237" s="94">
        <f t="shared" si="170"/>
        <v>0</v>
      </c>
      <c r="AE237" s="94">
        <f t="shared" si="170"/>
        <v>0</v>
      </c>
      <c r="AF237" s="94">
        <f t="shared" si="170"/>
        <v>0</v>
      </c>
      <c r="AG237" s="94">
        <f t="shared" si="170"/>
        <v>0</v>
      </c>
      <c r="AH237" s="75">
        <f t="shared" si="170"/>
        <v>0</v>
      </c>
      <c r="AI237" s="75">
        <f t="shared" si="170"/>
        <v>0</v>
      </c>
      <c r="AJ237" s="75">
        <f t="shared" si="170"/>
        <v>0</v>
      </c>
      <c r="AK237" s="75">
        <f t="shared" si="170"/>
        <v>0</v>
      </c>
      <c r="AL237" s="75">
        <f t="shared" si="170"/>
        <v>0</v>
      </c>
      <c r="AM237" s="75">
        <f t="shared" si="170"/>
        <v>0</v>
      </c>
      <c r="AN237" s="75">
        <f t="shared" si="170"/>
        <v>0</v>
      </c>
      <c r="AO237" s="75">
        <f t="shared" si="170"/>
        <v>0</v>
      </c>
      <c r="AP237" s="75">
        <f t="shared" si="170"/>
        <v>0</v>
      </c>
      <c r="AQ237" s="75">
        <f t="shared" si="170"/>
        <v>0</v>
      </c>
      <c r="AR237" s="75">
        <f t="shared" si="170"/>
        <v>0</v>
      </c>
      <c r="AS237" s="75">
        <f t="shared" si="170"/>
        <v>0</v>
      </c>
      <c r="AT237" s="75">
        <f t="shared" si="170"/>
        <v>0</v>
      </c>
      <c r="AU237" s="94">
        <f t="shared" si="170"/>
        <v>0</v>
      </c>
      <c r="AV237" s="135"/>
      <c r="AW237" s="115">
        <f t="shared" si="157"/>
        <v>0</v>
      </c>
      <c r="AX237" s="115">
        <f t="shared" si="158"/>
        <v>0</v>
      </c>
      <c r="AY237" s="112">
        <f t="shared" si="159"/>
        <v>0</v>
      </c>
      <c r="AZ237" s="115">
        <f t="shared" si="160"/>
        <v>0</v>
      </c>
      <c r="BA237" s="167">
        <f t="shared" si="161"/>
        <v>0</v>
      </c>
      <c r="BB237" s="118"/>
    </row>
    <row r="238" spans="1:54" s="131" customFormat="1" ht="18.600000000000001" hidden="1" customHeight="1" x14ac:dyDescent="0.25">
      <c r="A238" s="240"/>
      <c r="B238" s="219"/>
      <c r="C238" s="219"/>
      <c r="D238" s="233"/>
      <c r="E238" s="241"/>
      <c r="F238" s="151"/>
      <c r="G238" s="151"/>
      <c r="H238" s="152"/>
      <c r="I238" s="151"/>
      <c r="J238" s="151"/>
      <c r="K238" s="152"/>
      <c r="L238" s="151"/>
      <c r="M238" s="151"/>
      <c r="N238" s="151"/>
      <c r="O238" s="151"/>
      <c r="P238" s="151"/>
      <c r="Q238" s="151"/>
      <c r="R238" s="151"/>
      <c r="S238" s="151"/>
      <c r="T238" s="151"/>
      <c r="U238" s="151"/>
      <c r="V238" s="151"/>
      <c r="W238" s="151"/>
      <c r="X238" s="151"/>
      <c r="Y238" s="151"/>
      <c r="Z238" s="151"/>
      <c r="AA238" s="151"/>
      <c r="AB238" s="151"/>
      <c r="AC238" s="151"/>
      <c r="AD238" s="151"/>
      <c r="AE238" s="151"/>
      <c r="AF238" s="151"/>
      <c r="AG238" s="151"/>
      <c r="AH238" s="312"/>
      <c r="AI238" s="312"/>
      <c r="AJ238" s="312"/>
      <c r="AK238" s="312"/>
      <c r="AL238" s="312"/>
      <c r="AM238" s="312"/>
      <c r="AN238" s="312"/>
      <c r="AO238" s="312"/>
      <c r="AP238" s="312"/>
      <c r="AQ238" s="312"/>
      <c r="AR238" s="312"/>
      <c r="AS238" s="312"/>
      <c r="AT238" s="312"/>
      <c r="AU238" s="151"/>
      <c r="AV238" s="135"/>
      <c r="AW238" s="115">
        <f t="shared" si="157"/>
        <v>0</v>
      </c>
      <c r="AX238" s="115">
        <f t="shared" si="158"/>
        <v>0</v>
      </c>
      <c r="AY238" s="112">
        <f t="shared" si="159"/>
        <v>0</v>
      </c>
      <c r="AZ238" s="115">
        <f t="shared" si="160"/>
        <v>0</v>
      </c>
      <c r="BA238" s="167">
        <f t="shared" si="161"/>
        <v>0</v>
      </c>
      <c r="BB238" s="118"/>
    </row>
    <row r="239" spans="1:54" s="131" customFormat="1" ht="15.6" hidden="1" customHeight="1" thickBot="1" x14ac:dyDescent="0.3">
      <c r="A239" s="243"/>
      <c r="B239" s="244"/>
      <c r="C239" s="244"/>
      <c r="D239" s="245"/>
      <c r="E239" s="265" t="s">
        <v>70</v>
      </c>
      <c r="F239" s="104">
        <f>+F237+F212+F193+F182</f>
        <v>22390843.380000003</v>
      </c>
      <c r="G239" s="104">
        <f>+G237+G212+G193+G182</f>
        <v>4771223.29</v>
      </c>
      <c r="H239" s="279">
        <f>H237</f>
        <v>115629605.01000015</v>
      </c>
      <c r="I239" s="104">
        <f t="shared" ref="I239:J239" si="171">+I237+I212+I193+I182</f>
        <v>13108.380000000001</v>
      </c>
      <c r="J239" s="104">
        <f t="shared" si="171"/>
        <v>610</v>
      </c>
      <c r="K239" s="279">
        <f>K237</f>
        <v>47672.88</v>
      </c>
      <c r="L239" s="104"/>
      <c r="M239" s="104"/>
      <c r="N239" s="104">
        <f>+N237+N212+N193+N182</f>
        <v>0</v>
      </c>
      <c r="O239" s="104">
        <f t="shared" ref="O239:AU239" si="172">+O237+O212+O193+O182</f>
        <v>0</v>
      </c>
      <c r="P239" s="104">
        <f t="shared" si="172"/>
        <v>510</v>
      </c>
      <c r="Q239" s="104">
        <f t="shared" si="172"/>
        <v>673110</v>
      </c>
      <c r="R239" s="104">
        <f t="shared" si="172"/>
        <v>0</v>
      </c>
      <c r="S239" s="104">
        <f t="shared" si="172"/>
        <v>569000</v>
      </c>
      <c r="T239" s="104">
        <f t="shared" si="172"/>
        <v>0</v>
      </c>
      <c r="U239" s="104">
        <f t="shared" si="172"/>
        <v>200000</v>
      </c>
      <c r="V239" s="104">
        <f t="shared" si="172"/>
        <v>0</v>
      </c>
      <c r="W239" s="104">
        <f t="shared" si="172"/>
        <v>2174076</v>
      </c>
      <c r="X239" s="104">
        <f t="shared" si="172"/>
        <v>0</v>
      </c>
      <c r="Y239" s="104">
        <f t="shared" si="172"/>
        <v>811684</v>
      </c>
      <c r="Z239" s="104">
        <f t="shared" si="172"/>
        <v>0</v>
      </c>
      <c r="AA239" s="104">
        <f t="shared" si="172"/>
        <v>0</v>
      </c>
      <c r="AB239" s="104">
        <f t="shared" si="172"/>
        <v>0</v>
      </c>
      <c r="AC239" s="104">
        <f t="shared" si="172"/>
        <v>0</v>
      </c>
      <c r="AD239" s="104">
        <f t="shared" si="172"/>
        <v>0</v>
      </c>
      <c r="AE239" s="104">
        <f t="shared" si="172"/>
        <v>0</v>
      </c>
      <c r="AF239" s="104">
        <f t="shared" si="172"/>
        <v>0</v>
      </c>
      <c r="AG239" s="104">
        <f t="shared" si="172"/>
        <v>0</v>
      </c>
      <c r="AH239" s="77">
        <f t="shared" si="172"/>
        <v>-24633.79</v>
      </c>
      <c r="AI239" s="77">
        <f t="shared" si="172"/>
        <v>0</v>
      </c>
      <c r="AJ239" s="77">
        <f t="shared" si="172"/>
        <v>0</v>
      </c>
      <c r="AK239" s="77">
        <f t="shared" si="172"/>
        <v>-6562.5</v>
      </c>
      <c r="AL239" s="77">
        <f t="shared" si="172"/>
        <v>-6552</v>
      </c>
      <c r="AM239" s="77">
        <f t="shared" si="172"/>
        <v>0</v>
      </c>
      <c r="AN239" s="77">
        <f t="shared" si="172"/>
        <v>-1294</v>
      </c>
      <c r="AO239" s="77">
        <f t="shared" si="172"/>
        <v>-2625</v>
      </c>
      <c r="AP239" s="77">
        <f t="shared" si="172"/>
        <v>-1780</v>
      </c>
      <c r="AQ239" s="77">
        <f t="shared" si="172"/>
        <v>0</v>
      </c>
      <c r="AR239" s="77">
        <f t="shared" si="172"/>
        <v>0</v>
      </c>
      <c r="AS239" s="77">
        <f t="shared" si="172"/>
        <v>0</v>
      </c>
      <c r="AT239" s="77">
        <f t="shared" si="172"/>
        <v>0</v>
      </c>
      <c r="AU239" s="104">
        <f t="shared" si="172"/>
        <v>0</v>
      </c>
      <c r="AV239" s="135"/>
      <c r="AW239" s="115">
        <f t="shared" si="157"/>
        <v>4728386</v>
      </c>
      <c r="AX239" s="115">
        <f t="shared" si="158"/>
        <v>4428380</v>
      </c>
      <c r="AY239" s="112">
        <f t="shared" si="159"/>
        <v>300006</v>
      </c>
      <c r="AZ239" s="115">
        <f t="shared" si="160"/>
        <v>299396</v>
      </c>
      <c r="BA239" s="167">
        <f t="shared" si="161"/>
        <v>610</v>
      </c>
      <c r="BB239" s="118"/>
    </row>
    <row r="240" spans="1:54" s="131" customFormat="1" ht="15.6" hidden="1" customHeight="1" thickTop="1" x14ac:dyDescent="0.25">
      <c r="A240" s="383"/>
      <c r="B240" s="384"/>
      <c r="C240" s="384"/>
      <c r="D240" s="385"/>
      <c r="E240" s="386"/>
      <c r="F240" s="387"/>
      <c r="G240" s="387"/>
      <c r="H240" s="388"/>
      <c r="I240" s="387"/>
      <c r="J240" s="387"/>
      <c r="K240" s="388"/>
      <c r="L240" s="387"/>
      <c r="M240" s="387"/>
      <c r="N240" s="387"/>
      <c r="O240" s="387"/>
      <c r="P240" s="387"/>
      <c r="Q240" s="387"/>
      <c r="R240" s="387"/>
      <c r="S240" s="387"/>
      <c r="T240" s="387"/>
      <c r="U240" s="387"/>
      <c r="V240" s="387"/>
      <c r="W240" s="387"/>
      <c r="X240" s="387"/>
      <c r="Y240" s="387"/>
      <c r="Z240" s="387"/>
      <c r="AA240" s="387"/>
      <c r="AB240" s="387"/>
      <c r="AC240" s="387"/>
      <c r="AD240" s="387"/>
      <c r="AE240" s="387"/>
      <c r="AF240" s="387"/>
      <c r="AG240" s="387"/>
      <c r="AH240" s="389"/>
      <c r="AI240" s="389"/>
      <c r="AJ240" s="389"/>
      <c r="AK240" s="389"/>
      <c r="AL240" s="389"/>
      <c r="AM240" s="389"/>
      <c r="AN240" s="389"/>
      <c r="AO240" s="389"/>
      <c r="AP240" s="389"/>
      <c r="AQ240" s="389"/>
      <c r="AR240" s="389"/>
      <c r="AS240" s="389"/>
      <c r="AT240" s="389"/>
      <c r="AU240" s="387"/>
      <c r="AV240" s="135"/>
      <c r="AW240" s="115">
        <f t="shared" si="157"/>
        <v>0</v>
      </c>
      <c r="AX240" s="115">
        <f t="shared" si="158"/>
        <v>0</v>
      </c>
      <c r="AY240" s="112">
        <f t="shared" si="159"/>
        <v>0</v>
      </c>
      <c r="AZ240" s="115">
        <f t="shared" si="160"/>
        <v>0</v>
      </c>
      <c r="BA240" s="167">
        <f t="shared" si="161"/>
        <v>0</v>
      </c>
      <c r="BB240" s="118"/>
    </row>
    <row r="241" spans="1:54" s="128" customFormat="1" ht="15.75" hidden="1" x14ac:dyDescent="0.25">
      <c r="A241" s="282"/>
      <c r="B241" s="283"/>
      <c r="C241" s="283"/>
      <c r="D241" s="284"/>
      <c r="E241" s="285"/>
      <c r="F241" s="286"/>
      <c r="G241" s="286"/>
      <c r="H241" s="287"/>
      <c r="I241" s="286"/>
      <c r="J241" s="286"/>
      <c r="K241" s="287"/>
      <c r="L241" s="286"/>
      <c r="M241" s="286"/>
      <c r="N241" s="286"/>
      <c r="O241" s="286"/>
      <c r="P241" s="286"/>
      <c r="Q241" s="286"/>
      <c r="R241" s="286"/>
      <c r="S241" s="286"/>
      <c r="T241" s="286"/>
      <c r="U241" s="286"/>
      <c r="V241" s="286"/>
      <c r="W241" s="286"/>
      <c r="X241" s="286"/>
      <c r="Y241" s="286"/>
      <c r="Z241" s="286"/>
      <c r="AA241" s="286"/>
      <c r="AB241" s="286"/>
      <c r="AC241" s="286"/>
      <c r="AD241" s="286"/>
      <c r="AE241" s="286"/>
      <c r="AF241" s="286"/>
      <c r="AG241" s="286"/>
      <c r="AH241" s="164"/>
      <c r="AI241" s="164"/>
      <c r="AJ241" s="164"/>
      <c r="AK241" s="164"/>
      <c r="AL241" s="164"/>
      <c r="AM241" s="164"/>
      <c r="AN241" s="164"/>
      <c r="AO241" s="164"/>
      <c r="AP241" s="164"/>
      <c r="AQ241" s="164"/>
      <c r="AR241" s="164"/>
      <c r="AS241" s="164"/>
      <c r="AT241" s="164"/>
      <c r="AU241" s="286"/>
      <c r="AV241" s="126"/>
      <c r="AW241" s="115">
        <f t="shared" si="157"/>
        <v>0</v>
      </c>
      <c r="AX241" s="115">
        <f t="shared" si="158"/>
        <v>0</v>
      </c>
      <c r="AY241" s="112">
        <f t="shared" si="159"/>
        <v>0</v>
      </c>
      <c r="AZ241" s="115">
        <f t="shared" si="160"/>
        <v>0</v>
      </c>
      <c r="BA241" s="167">
        <f t="shared" si="161"/>
        <v>0</v>
      </c>
      <c r="BB241" s="118"/>
    </row>
    <row r="242" spans="1:54" s="176" customFormat="1" ht="16.5" thickBot="1" x14ac:dyDescent="0.3">
      <c r="A242" s="169"/>
      <c r="B242" s="170"/>
      <c r="C242" s="170"/>
      <c r="D242" s="171"/>
      <c r="E242" s="172" t="s">
        <v>8</v>
      </c>
      <c r="F242" s="173">
        <v>22390843.380000003</v>
      </c>
      <c r="G242" s="173">
        <v>4771223.29</v>
      </c>
      <c r="H242" s="173">
        <v>115629605.01000015</v>
      </c>
      <c r="I242" s="173">
        <v>13108.380000000001</v>
      </c>
      <c r="J242" s="173">
        <v>610</v>
      </c>
      <c r="K242" s="173">
        <v>47672.88</v>
      </c>
      <c r="L242" s="173">
        <v>115677277.89000015</v>
      </c>
      <c r="M242" s="173"/>
      <c r="N242" s="173">
        <f t="shared" ref="N242:AR242" si="173">+N239+N68</f>
        <v>2207380</v>
      </c>
      <c r="O242" s="173">
        <f t="shared" si="173"/>
        <v>0</v>
      </c>
      <c r="P242" s="173">
        <f t="shared" si="173"/>
        <v>3060</v>
      </c>
      <c r="Q242" s="173">
        <f t="shared" si="173"/>
        <v>3563460</v>
      </c>
      <c r="R242" s="173">
        <f t="shared" si="173"/>
        <v>194944.01</v>
      </c>
      <c r="S242" s="173">
        <f t="shared" si="173"/>
        <v>569000</v>
      </c>
      <c r="T242" s="173">
        <f t="shared" si="173"/>
        <v>0</v>
      </c>
      <c r="U242" s="173">
        <f t="shared" si="173"/>
        <v>354600</v>
      </c>
      <c r="V242" s="173">
        <f t="shared" si="173"/>
        <v>0</v>
      </c>
      <c r="W242" s="173">
        <f t="shared" si="173"/>
        <v>3579076</v>
      </c>
      <c r="X242" s="173">
        <f t="shared" si="173"/>
        <v>0</v>
      </c>
      <c r="Y242" s="173">
        <f t="shared" si="173"/>
        <v>2872759</v>
      </c>
      <c r="Z242" s="173">
        <f t="shared" si="173"/>
        <v>0</v>
      </c>
      <c r="AA242" s="173">
        <f t="shared" si="173"/>
        <v>0</v>
      </c>
      <c r="AB242" s="173">
        <f t="shared" si="173"/>
        <v>0</v>
      </c>
      <c r="AC242" s="173">
        <f t="shared" si="173"/>
        <v>0</v>
      </c>
      <c r="AD242" s="173">
        <f t="shared" si="173"/>
        <v>223000</v>
      </c>
      <c r="AE242" s="173">
        <f t="shared" si="173"/>
        <v>0</v>
      </c>
      <c r="AF242" s="173">
        <f t="shared" si="173"/>
        <v>0</v>
      </c>
      <c r="AG242" s="173">
        <f t="shared" si="173"/>
        <v>1742529.15</v>
      </c>
      <c r="AH242" s="173">
        <f t="shared" si="173"/>
        <v>11685.94000000001</v>
      </c>
      <c r="AI242" s="173">
        <f t="shared" si="173"/>
        <v>0</v>
      </c>
      <c r="AJ242" s="173">
        <f t="shared" si="173"/>
        <v>-2.8571428993018344E-3</v>
      </c>
      <c r="AK242" s="173">
        <f t="shared" si="173"/>
        <v>0</v>
      </c>
      <c r="AL242" s="173">
        <f t="shared" si="173"/>
        <v>1487.9999999999927</v>
      </c>
      <c r="AM242" s="173">
        <f t="shared" si="173"/>
        <v>0</v>
      </c>
      <c r="AN242" s="173">
        <f t="shared" si="173"/>
        <v>496.00142857142419</v>
      </c>
      <c r="AO242" s="173">
        <f t="shared" si="173"/>
        <v>0</v>
      </c>
      <c r="AP242" s="173">
        <f t="shared" si="173"/>
        <v>-7.2759576141834259E-12</v>
      </c>
      <c r="AQ242" s="173">
        <f t="shared" si="173"/>
        <v>0</v>
      </c>
      <c r="AR242" s="173">
        <f t="shared" si="173"/>
        <v>0</v>
      </c>
      <c r="AS242" s="332">
        <f t="shared" ref="AS242:AU242" si="174">AS239</f>
        <v>0</v>
      </c>
      <c r="AT242" s="332">
        <f t="shared" si="174"/>
        <v>0</v>
      </c>
      <c r="AU242" s="173">
        <f t="shared" si="174"/>
        <v>0</v>
      </c>
      <c r="AV242" s="174"/>
      <c r="AW242" s="115">
        <f t="shared" si="157"/>
        <v>4785503.2285714289</v>
      </c>
      <c r="AX242" s="115">
        <f t="shared" si="158"/>
        <v>15309808.16</v>
      </c>
      <c r="AY242" s="112">
        <f t="shared" si="159"/>
        <v>-10524304.93142857</v>
      </c>
      <c r="AZ242" s="115">
        <f t="shared" si="160"/>
        <v>-10524914.93142857</v>
      </c>
      <c r="BA242" s="167">
        <f t="shared" si="161"/>
        <v>610</v>
      </c>
      <c r="BB242" s="118"/>
    </row>
    <row r="243" spans="1:54" s="56" customFormat="1" ht="16.5" thickTop="1" x14ac:dyDescent="0.25">
      <c r="A243" s="341"/>
      <c r="B243" s="341"/>
      <c r="C243" s="341"/>
      <c r="D243" s="342"/>
      <c r="E243" s="343"/>
      <c r="F243" s="344"/>
      <c r="G243" s="344"/>
      <c r="H243" s="344"/>
      <c r="I243" s="344"/>
      <c r="J243" s="344"/>
      <c r="K243" s="344"/>
      <c r="L243" s="345"/>
      <c r="M243" s="345"/>
      <c r="N243" s="344"/>
      <c r="O243" s="344"/>
      <c r="P243" s="344"/>
      <c r="Q243" s="344"/>
      <c r="R243" s="344"/>
      <c r="S243" s="344"/>
      <c r="T243" s="344"/>
      <c r="U243" s="344"/>
      <c r="V243" s="344"/>
      <c r="W243" s="344"/>
      <c r="X243" s="344"/>
      <c r="Y243" s="344"/>
      <c r="Z243" s="344"/>
      <c r="AA243" s="344"/>
      <c r="AB243" s="344"/>
      <c r="AC243" s="344"/>
      <c r="AD243" s="344"/>
      <c r="AE243" s="344"/>
      <c r="AF243" s="344"/>
      <c r="AG243" s="344"/>
      <c r="AH243" s="344"/>
      <c r="AI243" s="344"/>
      <c r="AJ243" s="346"/>
      <c r="AK243" s="344"/>
      <c r="AL243" s="344"/>
      <c r="AM243" s="344"/>
      <c r="AN243" s="344"/>
      <c r="AO243" s="344"/>
      <c r="AP243" s="344"/>
      <c r="AQ243" s="344"/>
      <c r="AR243" s="344"/>
      <c r="AS243" s="344"/>
      <c r="AT243" s="344"/>
      <c r="AU243" s="344"/>
      <c r="AW243" s="57"/>
      <c r="AX243" s="57"/>
      <c r="AY243" s="62"/>
    </row>
    <row r="244" spans="1:54" s="58" customFormat="1" ht="21" x14ac:dyDescent="0.35">
      <c r="A244" s="38" t="s">
        <v>10</v>
      </c>
      <c r="B244" s="39"/>
      <c r="C244" s="39"/>
      <c r="D244" s="39"/>
      <c r="E244" s="39"/>
      <c r="F244" s="53"/>
      <c r="G244" s="39"/>
      <c r="H244" s="64"/>
      <c r="I244" s="39"/>
      <c r="J244" s="39"/>
      <c r="K244" s="39"/>
      <c r="L244" s="53"/>
      <c r="M244" s="53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79"/>
      <c r="AF244" s="39"/>
      <c r="AG244" s="39"/>
      <c r="AH244" s="39"/>
      <c r="AI244" s="39"/>
      <c r="AJ244" s="40"/>
      <c r="AK244" s="39"/>
      <c r="AL244" s="39"/>
      <c r="AM244" s="39"/>
      <c r="AN244" s="39"/>
      <c r="AO244" s="39"/>
      <c r="AP244" s="39"/>
      <c r="AQ244" s="39"/>
      <c r="AR244" s="39"/>
      <c r="AS244" s="39"/>
      <c r="AT244" s="39"/>
      <c r="AU244" s="41"/>
      <c r="AV244" s="382"/>
      <c r="AY244" s="63"/>
    </row>
    <row r="245" spans="1:54" s="58" customFormat="1" ht="21" x14ac:dyDescent="0.35">
      <c r="A245" s="44"/>
      <c r="B245" s="45"/>
      <c r="C245" s="45"/>
      <c r="D245" s="45"/>
      <c r="E245" s="45"/>
      <c r="F245" s="45"/>
      <c r="G245" s="46"/>
      <c r="H245" s="37"/>
      <c r="I245" s="53"/>
      <c r="J245" s="53"/>
      <c r="K245" s="37"/>
      <c r="L245" s="71"/>
      <c r="M245" s="71"/>
      <c r="N245" s="45"/>
      <c r="O245" s="45"/>
      <c r="P245" s="47"/>
      <c r="Q245" s="46"/>
      <c r="R245" s="46"/>
      <c r="S245" s="46"/>
      <c r="T245" s="46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80"/>
      <c r="AF245" s="45"/>
      <c r="AG245" s="32"/>
      <c r="AH245" s="45"/>
      <c r="AI245" s="45"/>
      <c r="AJ245" s="48"/>
      <c r="AK245" s="45"/>
      <c r="AL245" s="45"/>
      <c r="AM245" s="45"/>
      <c r="AN245" s="45"/>
      <c r="AO245" s="45"/>
      <c r="AP245" s="45"/>
      <c r="AQ245" s="45"/>
      <c r="AR245" s="45"/>
      <c r="AS245" s="45"/>
      <c r="AT245" s="45"/>
      <c r="AU245" s="49"/>
      <c r="AV245" s="382"/>
      <c r="AY245" s="347"/>
    </row>
    <row r="246" spans="1:54" s="58" customFormat="1" ht="21" x14ac:dyDescent="0.35">
      <c r="A246" s="44"/>
      <c r="B246" s="45"/>
      <c r="C246" s="45"/>
      <c r="D246" s="45"/>
      <c r="E246" s="45"/>
      <c r="F246" s="45"/>
      <c r="G246" s="45"/>
      <c r="H246" s="50"/>
      <c r="I246" s="43"/>
      <c r="J246" s="53"/>
      <c r="K246" s="50"/>
      <c r="L246" s="68"/>
      <c r="M246" s="68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3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45"/>
      <c r="AL246" s="45"/>
      <c r="AM246" s="45"/>
      <c r="AN246" s="45"/>
      <c r="AO246" s="45"/>
      <c r="AP246" s="45"/>
      <c r="AQ246" s="45"/>
      <c r="AR246" s="52"/>
      <c r="AS246" s="45"/>
      <c r="AT246" s="45"/>
      <c r="AU246" s="49"/>
      <c r="AV246" s="382"/>
      <c r="AY246" s="347"/>
    </row>
    <row r="247" spans="1:54" s="58" customFormat="1" ht="21" x14ac:dyDescent="0.35">
      <c r="A247" s="44"/>
      <c r="B247" s="45"/>
      <c r="C247" s="45"/>
      <c r="D247" s="45"/>
      <c r="E247" s="45"/>
      <c r="F247" s="45"/>
      <c r="G247" s="45"/>
      <c r="H247" s="50"/>
      <c r="I247" s="53"/>
      <c r="J247" s="53"/>
      <c r="K247" s="29"/>
      <c r="L247" s="68"/>
      <c r="M247" s="68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72"/>
      <c r="Z247" s="72"/>
      <c r="AA247" s="72"/>
      <c r="AB247" s="72"/>
      <c r="AC247" s="72"/>
      <c r="AD247" s="72"/>
      <c r="AE247" s="72"/>
      <c r="AF247" s="72"/>
      <c r="AG247" s="72"/>
      <c r="AH247" s="72"/>
      <c r="AI247" s="72"/>
      <c r="AJ247" s="72"/>
      <c r="AK247" s="45"/>
      <c r="AL247" s="45"/>
      <c r="AM247" s="45"/>
      <c r="AN247" s="45"/>
      <c r="AO247" s="45"/>
      <c r="AP247" s="45"/>
      <c r="AQ247" s="45"/>
      <c r="AR247" s="45"/>
      <c r="AS247" s="45"/>
      <c r="AT247" s="45"/>
      <c r="AU247" s="49"/>
      <c r="AV247" s="382"/>
      <c r="AY247" s="347"/>
    </row>
    <row r="248" spans="1:54" s="58" customFormat="1" ht="21" x14ac:dyDescent="0.35">
      <c r="A248" s="755" t="s">
        <v>57</v>
      </c>
      <c r="B248" s="756"/>
      <c r="C248" s="756"/>
      <c r="D248" s="756"/>
      <c r="E248" s="756"/>
      <c r="F248" s="757">
        <v>45504</v>
      </c>
      <c r="G248" s="757"/>
      <c r="H248" s="757"/>
      <c r="I248" s="45"/>
      <c r="J248" s="51"/>
      <c r="K248" s="50"/>
      <c r="L248" s="68"/>
      <c r="M248" s="68"/>
      <c r="N248" s="756" t="s">
        <v>328</v>
      </c>
      <c r="O248" s="756"/>
      <c r="P248" s="756"/>
      <c r="Q248" s="756"/>
      <c r="R248" s="756"/>
      <c r="S248" s="756"/>
      <c r="T248" s="756"/>
      <c r="U248" s="756"/>
      <c r="V248" s="45"/>
      <c r="W248" s="45"/>
      <c r="X248" s="45"/>
      <c r="Y248" s="72"/>
      <c r="Z248" s="72"/>
      <c r="AA248" s="72"/>
      <c r="AB248" s="72"/>
      <c r="AC248" s="72"/>
      <c r="AD248" s="72">
        <v>45378</v>
      </c>
      <c r="AE248" s="72"/>
      <c r="AF248" s="72"/>
      <c r="AG248" s="72"/>
      <c r="AH248" s="72"/>
      <c r="AI248" s="72"/>
      <c r="AJ248" s="72"/>
      <c r="AK248" s="45"/>
      <c r="AL248" s="45"/>
      <c r="AM248" s="45"/>
      <c r="AN248" s="45"/>
      <c r="AO248" s="45"/>
      <c r="AP248" s="45"/>
      <c r="AQ248" s="45"/>
      <c r="AR248" s="45"/>
      <c r="AS248" s="45"/>
      <c r="AT248" s="45"/>
      <c r="AU248" s="49"/>
      <c r="AV248" s="382"/>
      <c r="AY248" s="347"/>
    </row>
    <row r="249" spans="1:54" s="58" customFormat="1" ht="21" x14ac:dyDescent="0.35">
      <c r="A249" s="758" t="s">
        <v>21</v>
      </c>
      <c r="B249" s="759"/>
      <c r="C249" s="759"/>
      <c r="D249" s="759"/>
      <c r="E249" s="759"/>
      <c r="F249" s="760" t="s">
        <v>23</v>
      </c>
      <c r="G249" s="760"/>
      <c r="H249" s="760"/>
      <c r="I249" s="45"/>
      <c r="J249" s="45"/>
      <c r="K249" s="50"/>
      <c r="L249" s="68"/>
      <c r="M249" s="68"/>
      <c r="N249" s="759" t="s">
        <v>21</v>
      </c>
      <c r="O249" s="759"/>
      <c r="P249" s="759"/>
      <c r="Q249" s="759"/>
      <c r="R249" s="759"/>
      <c r="S249" s="759"/>
      <c r="T249" s="759"/>
      <c r="U249" s="759"/>
      <c r="V249" s="45"/>
      <c r="W249" s="45"/>
      <c r="X249" s="45"/>
      <c r="Y249" s="72"/>
      <c r="Z249" s="72"/>
      <c r="AA249" s="72"/>
      <c r="AB249" s="72"/>
      <c r="AC249" s="72"/>
      <c r="AD249" s="105" t="s">
        <v>0</v>
      </c>
      <c r="AE249" s="72"/>
      <c r="AF249" s="72"/>
      <c r="AG249" s="72"/>
      <c r="AH249" s="72"/>
      <c r="AI249" s="72"/>
      <c r="AJ249" s="72"/>
      <c r="AK249" s="45"/>
      <c r="AL249" s="45"/>
      <c r="AM249" s="45"/>
      <c r="AN249" s="45"/>
      <c r="AO249" s="45"/>
      <c r="AP249" s="45"/>
      <c r="AQ249" s="45"/>
      <c r="AR249" s="45"/>
      <c r="AS249" s="45"/>
      <c r="AT249" s="45"/>
      <c r="AU249" s="49"/>
      <c r="AV249" s="382"/>
      <c r="AY249" s="347"/>
    </row>
    <row r="250" spans="1:54" s="58" customFormat="1" ht="21" customHeight="1" x14ac:dyDescent="0.35">
      <c r="A250" s="753" t="s">
        <v>22</v>
      </c>
      <c r="B250" s="754"/>
      <c r="C250" s="754"/>
      <c r="D250" s="754"/>
      <c r="E250" s="754"/>
      <c r="F250" s="45"/>
      <c r="G250" s="45"/>
      <c r="H250" s="45"/>
      <c r="I250" s="45"/>
      <c r="J250" s="45"/>
      <c r="K250" s="45"/>
      <c r="L250" s="69"/>
      <c r="M250" s="69"/>
      <c r="N250" s="754" t="s">
        <v>293</v>
      </c>
      <c r="O250" s="754"/>
      <c r="P250" s="754"/>
      <c r="Q250" s="754"/>
      <c r="R250" s="754"/>
      <c r="S250" s="754"/>
      <c r="T250" s="754"/>
      <c r="U250" s="754"/>
      <c r="V250" s="45"/>
      <c r="W250" s="45"/>
      <c r="X250" s="45"/>
      <c r="Y250" s="72"/>
      <c r="Z250" s="72"/>
      <c r="AA250" s="72"/>
      <c r="AB250" s="72"/>
      <c r="AC250" s="72"/>
      <c r="AD250" s="72"/>
      <c r="AE250" s="72"/>
      <c r="AF250" s="72"/>
      <c r="AG250" s="72"/>
      <c r="AH250" s="72"/>
      <c r="AI250" s="72"/>
      <c r="AJ250" s="72"/>
      <c r="AK250" s="45"/>
      <c r="AL250" s="45"/>
      <c r="AM250" s="45"/>
      <c r="AN250" s="45"/>
      <c r="AO250" s="45"/>
      <c r="AP250" s="45"/>
      <c r="AQ250" s="45"/>
      <c r="AR250" s="45"/>
      <c r="AS250" s="45"/>
      <c r="AT250" s="45"/>
      <c r="AU250" s="49"/>
      <c r="AV250" s="382"/>
      <c r="AY250" s="347"/>
    </row>
    <row r="251" spans="1:54" s="56" customFormat="1" ht="15.75" customHeight="1" x14ac:dyDescent="0.25">
      <c r="A251" s="34"/>
      <c r="B251" s="35"/>
      <c r="C251" s="35"/>
      <c r="D251" s="35"/>
      <c r="E251" s="35"/>
      <c r="F251" s="4"/>
      <c r="G251" s="4"/>
      <c r="H251" s="4"/>
      <c r="I251" s="4"/>
      <c r="J251" s="4"/>
      <c r="K251" s="4"/>
      <c r="L251" s="70"/>
      <c r="M251" s="70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81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5"/>
      <c r="AY251" s="348"/>
    </row>
    <row r="252" spans="1:54" s="56" customFormat="1" x14ac:dyDescent="0.25">
      <c r="M252" s="56">
        <f t="shared" ref="M252" si="175">+M250+M193</f>
        <v>810000</v>
      </c>
      <c r="AY252" s="348"/>
    </row>
    <row r="253" spans="1:54" s="56" customFormat="1" x14ac:dyDescent="0.25">
      <c r="I253" s="57"/>
      <c r="AY253" s="348"/>
    </row>
    <row r="254" spans="1:54" s="56" customFormat="1" x14ac:dyDescent="0.25">
      <c r="F254" s="82">
        <f>+F147+F159+F178</f>
        <v>0</v>
      </c>
      <c r="G254" s="82">
        <f>+G147+G159+G178</f>
        <v>0</v>
      </c>
      <c r="H254" s="349"/>
      <c r="I254" s="82">
        <f>+I147+I159+I178</f>
        <v>0</v>
      </c>
      <c r="J254" s="82">
        <f>+J147+J159+J178</f>
        <v>0</v>
      </c>
      <c r="K254" s="349"/>
      <c r="L254" s="349"/>
      <c r="M254" s="349"/>
      <c r="P254" s="82">
        <f>+P147+P159+P178</f>
        <v>0</v>
      </c>
      <c r="Q254" s="82">
        <f>+Q147+Q159+Q178</f>
        <v>0</v>
      </c>
      <c r="R254" s="82">
        <f>+R147+R159+R178</f>
        <v>0</v>
      </c>
      <c r="S254" s="82">
        <f>+S147+S159+S178</f>
        <v>0</v>
      </c>
      <c r="T254" s="82"/>
      <c r="U254" s="82">
        <f t="shared" ref="U254:AO254" si="176">+U147+U159+U178</f>
        <v>0</v>
      </c>
      <c r="V254" s="82">
        <f t="shared" si="176"/>
        <v>0</v>
      </c>
      <c r="W254" s="82">
        <f t="shared" si="176"/>
        <v>0</v>
      </c>
      <c r="X254" s="82">
        <f t="shared" si="176"/>
        <v>0</v>
      </c>
      <c r="Y254" s="82"/>
      <c r="Z254" s="82">
        <f t="shared" si="176"/>
        <v>0</v>
      </c>
      <c r="AA254" s="82">
        <f t="shared" si="176"/>
        <v>0</v>
      </c>
      <c r="AB254" s="82">
        <f t="shared" si="176"/>
        <v>0</v>
      </c>
      <c r="AC254" s="82">
        <f t="shared" si="176"/>
        <v>0</v>
      </c>
      <c r="AD254" s="82">
        <f t="shared" si="176"/>
        <v>0</v>
      </c>
      <c r="AE254" s="82">
        <f t="shared" si="176"/>
        <v>0</v>
      </c>
      <c r="AF254" s="82">
        <f t="shared" si="176"/>
        <v>0</v>
      </c>
      <c r="AG254" s="82">
        <f>+AG147+AG159+AG178</f>
        <v>0</v>
      </c>
      <c r="AH254" s="82">
        <f t="shared" si="176"/>
        <v>0</v>
      </c>
      <c r="AI254" s="82"/>
      <c r="AJ254" s="82">
        <f t="shared" si="176"/>
        <v>0</v>
      </c>
      <c r="AK254" s="82">
        <f t="shared" si="176"/>
        <v>0</v>
      </c>
      <c r="AL254" s="82">
        <f t="shared" si="176"/>
        <v>0</v>
      </c>
      <c r="AM254" s="82">
        <f t="shared" si="176"/>
        <v>0</v>
      </c>
      <c r="AN254" s="82">
        <f t="shared" si="176"/>
        <v>0</v>
      </c>
      <c r="AO254" s="82">
        <f t="shared" si="176"/>
        <v>0</v>
      </c>
      <c r="AY254" s="348"/>
    </row>
    <row r="255" spans="1:54" s="56" customFormat="1" x14ac:dyDescent="0.25">
      <c r="H255" s="349">
        <v>116371467.63</v>
      </c>
      <c r="K255" s="349"/>
      <c r="L255" s="349"/>
      <c r="M255" s="349"/>
      <c r="AY255" s="348"/>
    </row>
    <row r="256" spans="1:54" x14ac:dyDescent="0.25">
      <c r="F256" s="418"/>
      <c r="H256" s="17">
        <f>H255-H242</f>
        <v>741862.61999984086</v>
      </c>
      <c r="K256" s="17"/>
      <c r="L256" s="17"/>
      <c r="M256" s="17"/>
    </row>
    <row r="257" spans="8:13" x14ac:dyDescent="0.25">
      <c r="H257" s="17">
        <v>183750</v>
      </c>
      <c r="K257" s="17"/>
      <c r="L257" s="17"/>
      <c r="M257" s="17" t="s">
        <v>328</v>
      </c>
    </row>
    <row r="258" spans="8:13" x14ac:dyDescent="0.25">
      <c r="H258" s="418">
        <f>H256-H257</f>
        <v>558112.61999984086</v>
      </c>
      <c r="M258" t="s">
        <v>21</v>
      </c>
    </row>
    <row r="259" spans="8:13" x14ac:dyDescent="0.25">
      <c r="M259" t="s">
        <v>293</v>
      </c>
    </row>
    <row r="261" spans="8:13" x14ac:dyDescent="0.25">
      <c r="M261">
        <f t="shared" ref="M261" si="177">M193-M252</f>
        <v>0</v>
      </c>
    </row>
  </sheetData>
  <mergeCells count="58">
    <mergeCell ref="M7:AF7"/>
    <mergeCell ref="A250:E250"/>
    <mergeCell ref="N250:U250"/>
    <mergeCell ref="A248:E248"/>
    <mergeCell ref="F248:H248"/>
    <mergeCell ref="N248:U248"/>
    <mergeCell ref="A249:E249"/>
    <mergeCell ref="F249:H249"/>
    <mergeCell ref="N249:U249"/>
    <mergeCell ref="A7:A10"/>
    <mergeCell ref="B7:C8"/>
    <mergeCell ref="D7:D10"/>
    <mergeCell ref="E7:E10"/>
    <mergeCell ref="F7:H8"/>
    <mergeCell ref="I7:K8"/>
    <mergeCell ref="L7:L10"/>
    <mergeCell ref="A2:AU2"/>
    <mergeCell ref="A3:AU3"/>
    <mergeCell ref="A4:K4"/>
    <mergeCell ref="A5:K5"/>
    <mergeCell ref="A6:K6"/>
    <mergeCell ref="I9:I10"/>
    <mergeCell ref="AH7:AI7"/>
    <mergeCell ref="J9:J10"/>
    <mergeCell ref="K9:K10"/>
    <mergeCell ref="Q9:Q10"/>
    <mergeCell ref="AE9:AE10"/>
    <mergeCell ref="AF9:AF10"/>
    <mergeCell ref="Y9:Y10"/>
    <mergeCell ref="Z9:Z10"/>
    <mergeCell ref="AA9:AA10"/>
    <mergeCell ref="AB9:AB10"/>
    <mergeCell ref="AC9:AC10"/>
    <mergeCell ref="AD9:AD10"/>
    <mergeCell ref="S9:S10"/>
    <mergeCell ref="T9:T10"/>
    <mergeCell ref="M9:M10"/>
    <mergeCell ref="AJ7:AU7"/>
    <mergeCell ref="N8:Z8"/>
    <mergeCell ref="AA8:AD8"/>
    <mergeCell ref="AE8:AF8"/>
    <mergeCell ref="AG8:AG10"/>
    <mergeCell ref="AH8:AH10"/>
    <mergeCell ref="AI8:AI10"/>
    <mergeCell ref="AU8:AU10"/>
    <mergeCell ref="R9:R10"/>
    <mergeCell ref="V9:V10"/>
    <mergeCell ref="W9:W10"/>
    <mergeCell ref="X9:X10"/>
    <mergeCell ref="U9:U10"/>
    <mergeCell ref="N9:N10"/>
    <mergeCell ref="O9:O10"/>
    <mergeCell ref="P9:P10"/>
    <mergeCell ref="B9:B10"/>
    <mergeCell ref="C9:C10"/>
    <mergeCell ref="F9:F10"/>
    <mergeCell ref="G9:G10"/>
    <mergeCell ref="H9:H10"/>
  </mergeCells>
  <printOptions horizontalCentered="1"/>
  <pageMargins left="0.82677165354330717" right="0.47244094488188981" top="1.9685039370078741" bottom="0.51181102362204722" header="0.31496062992125984" footer="0.31496062992125984"/>
  <pageSetup paperSize="32767" scale="25" fitToHeight="0" orientation="landscape" r:id="rId1"/>
  <headerFooter>
    <oddHeader>&amp;R&amp;"Arial Narrow,Regular"&amp;12Annex 6</oddHeader>
    <oddFooter>Page &amp;P of &amp;N</oddFooter>
  </headerFooter>
  <rowBreaks count="1" manualBreakCount="1">
    <brk id="105" max="45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B274"/>
  <sheetViews>
    <sheetView view="pageBreakPreview" zoomScale="90" zoomScaleNormal="75" zoomScaleSheetLayoutView="90" workbookViewId="0">
      <pane xSplit="5" ySplit="126" topLeftCell="T127" activePane="bottomRight" state="frozen"/>
      <selection pane="topRight" activeCell="F1" sqref="F1"/>
      <selection pane="bottomLeft" activeCell="A127" sqref="A127"/>
      <selection pane="bottomRight" activeCell="AF128" sqref="AF128"/>
    </sheetView>
  </sheetViews>
  <sheetFormatPr defaultColWidth="8.85546875" defaultRowHeight="15" x14ac:dyDescent="0.25"/>
  <cols>
    <col min="1" max="1" width="11.5703125" customWidth="1"/>
    <col min="2" max="2" width="13.140625" customWidth="1"/>
    <col min="3" max="3" width="21.42578125" customWidth="1"/>
    <col min="4" max="4" width="25.140625" customWidth="1"/>
    <col min="5" max="5" width="58.140625" bestFit="1" customWidth="1"/>
    <col min="6" max="6" width="17.7109375" bestFit="1" customWidth="1"/>
    <col min="7" max="7" width="14.5703125" customWidth="1"/>
    <col min="8" max="8" width="17.5703125" customWidth="1"/>
    <col min="9" max="9" width="12.7109375" customWidth="1"/>
    <col min="10" max="10" width="10.7109375" customWidth="1"/>
    <col min="11" max="11" width="13.5703125" customWidth="1"/>
    <col min="12" max="12" width="16.85546875" bestFit="1" customWidth="1"/>
    <col min="13" max="15" width="14.140625" customWidth="1"/>
    <col min="16" max="16" width="11.85546875" customWidth="1"/>
    <col min="17" max="21" width="14.140625" customWidth="1"/>
    <col min="22" max="22" width="14.140625" hidden="1" customWidth="1"/>
    <col min="23" max="23" width="14.140625" customWidth="1"/>
    <col min="24" max="24" width="14.140625" hidden="1" customWidth="1"/>
    <col min="25" max="25" width="14.140625" customWidth="1"/>
    <col min="26" max="29" width="14.140625" hidden="1" customWidth="1"/>
    <col min="30" max="30" width="14.140625" customWidth="1"/>
    <col min="31" max="31" width="14.140625" hidden="1" customWidth="1"/>
    <col min="32" max="32" width="14.140625" customWidth="1"/>
    <col min="33" max="33" width="15.85546875" customWidth="1"/>
    <col min="34" max="34" width="12.85546875" customWidth="1"/>
    <col min="35" max="35" width="12.140625" customWidth="1"/>
    <col min="36" max="36" width="14.5703125" bestFit="1" customWidth="1"/>
    <col min="37" max="37" width="13.140625" bestFit="1" customWidth="1"/>
    <col min="38" max="38" width="14.5703125" bestFit="1" customWidth="1"/>
    <col min="39" max="39" width="12" bestFit="1" customWidth="1"/>
    <col min="40" max="40" width="10.42578125" customWidth="1"/>
    <col min="41" max="41" width="12.28515625" customWidth="1"/>
    <col min="42" max="42" width="13.5703125" customWidth="1"/>
    <col min="43" max="43" width="11.7109375" customWidth="1"/>
    <col min="44" max="44" width="13.140625" customWidth="1"/>
    <col min="45" max="45" width="12.140625" customWidth="1"/>
    <col min="46" max="46" width="13.5703125" customWidth="1"/>
    <col min="47" max="47" width="6.5703125" bestFit="1" customWidth="1"/>
    <col min="49" max="50" width="17" bestFit="1" customWidth="1"/>
    <col min="51" max="51" width="16.42578125" style="60" bestFit="1" customWidth="1"/>
    <col min="52" max="52" width="17.85546875" customWidth="1"/>
    <col min="53" max="53" width="14.140625" customWidth="1"/>
    <col min="54" max="54" width="16.42578125" customWidth="1"/>
  </cols>
  <sheetData>
    <row r="1" spans="1:53" x14ac:dyDescent="0.25">
      <c r="A1" s="504"/>
      <c r="B1" s="505"/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505"/>
      <c r="Z1" s="505"/>
      <c r="AA1" s="505"/>
      <c r="AB1" s="505"/>
      <c r="AC1" s="505"/>
      <c r="AD1" s="505"/>
      <c r="AE1" s="505"/>
      <c r="AF1" s="505"/>
      <c r="AG1" s="505"/>
      <c r="AH1" s="505"/>
      <c r="AI1" s="505"/>
      <c r="AJ1" s="505"/>
      <c r="AK1" s="505"/>
      <c r="AL1" s="505"/>
      <c r="AM1" s="505"/>
      <c r="AN1" s="505"/>
      <c r="AO1" s="505"/>
      <c r="AP1" s="505"/>
      <c r="AQ1" s="505"/>
      <c r="AR1" s="505"/>
      <c r="AS1" s="505"/>
      <c r="AT1" s="505"/>
      <c r="AU1" s="506"/>
    </row>
    <row r="2" spans="1:53" s="43" customFormat="1" ht="18.75" customHeight="1" x14ac:dyDescent="0.35">
      <c r="A2" s="808" t="s">
        <v>11</v>
      </c>
      <c r="B2" s="744"/>
      <c r="C2" s="744"/>
      <c r="D2" s="744"/>
      <c r="E2" s="744"/>
      <c r="F2" s="744"/>
      <c r="G2" s="744"/>
      <c r="H2" s="744"/>
      <c r="I2" s="744"/>
      <c r="J2" s="744"/>
      <c r="K2" s="744"/>
      <c r="L2" s="744"/>
      <c r="M2" s="744"/>
      <c r="N2" s="744"/>
      <c r="O2" s="744"/>
      <c r="P2" s="744"/>
      <c r="Q2" s="744"/>
      <c r="R2" s="744"/>
      <c r="S2" s="744"/>
      <c r="T2" s="744"/>
      <c r="U2" s="744"/>
      <c r="V2" s="744"/>
      <c r="W2" s="744"/>
      <c r="X2" s="744"/>
      <c r="Y2" s="744"/>
      <c r="Z2" s="744"/>
      <c r="AA2" s="744"/>
      <c r="AB2" s="744"/>
      <c r="AC2" s="744"/>
      <c r="AD2" s="744"/>
      <c r="AE2" s="744"/>
      <c r="AF2" s="744"/>
      <c r="AG2" s="744"/>
      <c r="AH2" s="744"/>
      <c r="AI2" s="744"/>
      <c r="AJ2" s="744"/>
      <c r="AK2" s="744"/>
      <c r="AL2" s="744"/>
      <c r="AM2" s="744"/>
      <c r="AN2" s="744"/>
      <c r="AO2" s="744"/>
      <c r="AP2" s="744"/>
      <c r="AQ2" s="744"/>
      <c r="AR2" s="744"/>
      <c r="AS2" s="744"/>
      <c r="AT2" s="744"/>
      <c r="AU2" s="809"/>
      <c r="AV2" s="424"/>
      <c r="AW2" s="424"/>
      <c r="AX2" s="424"/>
      <c r="AY2" s="425"/>
      <c r="AZ2" s="424"/>
    </row>
    <row r="3" spans="1:53" ht="18.75" hidden="1" x14ac:dyDescent="0.25">
      <c r="A3" s="810"/>
      <c r="B3" s="745"/>
      <c r="C3" s="745"/>
      <c r="D3" s="745"/>
      <c r="E3" s="745"/>
      <c r="F3" s="745"/>
      <c r="G3" s="745"/>
      <c r="H3" s="745"/>
      <c r="I3" s="745"/>
      <c r="J3" s="745"/>
      <c r="K3" s="745"/>
      <c r="L3" s="745"/>
      <c r="M3" s="745"/>
      <c r="N3" s="745"/>
      <c r="O3" s="745"/>
      <c r="P3" s="745"/>
      <c r="Q3" s="745"/>
      <c r="R3" s="745"/>
      <c r="S3" s="745"/>
      <c r="T3" s="745"/>
      <c r="U3" s="745"/>
      <c r="V3" s="745"/>
      <c r="W3" s="745"/>
      <c r="X3" s="745"/>
      <c r="Y3" s="745"/>
      <c r="Z3" s="745"/>
      <c r="AA3" s="745"/>
      <c r="AB3" s="745"/>
      <c r="AC3" s="745"/>
      <c r="AD3" s="745"/>
      <c r="AE3" s="745"/>
      <c r="AF3" s="745"/>
      <c r="AG3" s="745"/>
      <c r="AH3" s="745"/>
      <c r="AI3" s="745"/>
      <c r="AJ3" s="745"/>
      <c r="AK3" s="745"/>
      <c r="AL3" s="745"/>
      <c r="AM3" s="745"/>
      <c r="AN3" s="745"/>
      <c r="AO3" s="745"/>
      <c r="AP3" s="745"/>
      <c r="AQ3" s="745"/>
      <c r="AR3" s="745"/>
      <c r="AS3" s="745"/>
      <c r="AT3" s="745"/>
      <c r="AU3" s="811"/>
      <c r="AV3" s="426"/>
      <c r="AW3" s="426"/>
      <c r="AX3" s="426"/>
      <c r="AY3" s="427"/>
      <c r="AZ3" s="426"/>
    </row>
    <row r="4" spans="1:53" ht="15.75" customHeight="1" x14ac:dyDescent="0.25">
      <c r="A4" s="812" t="s">
        <v>683</v>
      </c>
      <c r="B4" s="746"/>
      <c r="C4" s="746"/>
      <c r="D4" s="746"/>
      <c r="E4" s="746"/>
      <c r="F4" s="746"/>
      <c r="G4" s="746"/>
      <c r="H4" s="746"/>
      <c r="I4" s="746"/>
      <c r="J4" s="746"/>
      <c r="K4" s="747"/>
      <c r="L4" s="54"/>
      <c r="M4" s="748" t="s">
        <v>19</v>
      </c>
      <c r="N4" s="748"/>
      <c r="O4" s="748"/>
      <c r="P4" s="748"/>
      <c r="Q4" s="748"/>
      <c r="R4" s="748"/>
      <c r="S4" s="748"/>
      <c r="T4" s="748"/>
      <c r="U4" s="748"/>
      <c r="V4" s="748"/>
      <c r="W4" s="748"/>
      <c r="X4" s="748"/>
      <c r="Y4" s="748"/>
      <c r="Z4" s="748"/>
      <c r="AA4" s="748"/>
      <c r="AB4" s="748"/>
      <c r="AC4" s="748"/>
      <c r="AD4" s="748"/>
      <c r="AE4" s="748"/>
      <c r="AF4" s="748"/>
      <c r="AG4" s="748"/>
      <c r="AH4" s="748"/>
      <c r="AI4" s="748"/>
      <c r="AJ4" s="748"/>
      <c r="AK4" s="748"/>
      <c r="AL4" s="748"/>
      <c r="AM4" s="748"/>
      <c r="AN4" s="748"/>
      <c r="AO4" s="748"/>
      <c r="AP4" s="748"/>
      <c r="AQ4" s="748"/>
      <c r="AR4" s="748"/>
      <c r="AS4" s="748"/>
      <c r="AT4" s="748"/>
      <c r="AU4" s="813"/>
      <c r="AV4" s="426"/>
      <c r="AW4" s="426"/>
      <c r="AX4" s="426"/>
      <c r="AY4" s="427"/>
      <c r="AZ4" s="426"/>
    </row>
    <row r="5" spans="1:53" ht="15.75" customHeight="1" x14ac:dyDescent="0.25">
      <c r="A5" s="814" t="s">
        <v>684</v>
      </c>
      <c r="B5" s="815"/>
      <c r="C5" s="815"/>
      <c r="D5" s="815"/>
      <c r="E5" s="815"/>
      <c r="F5" s="815"/>
      <c r="G5" s="815"/>
      <c r="H5" s="815"/>
      <c r="I5" s="815"/>
      <c r="J5" s="815"/>
      <c r="K5" s="815"/>
      <c r="L5" s="54"/>
      <c r="M5" s="748" t="s">
        <v>20</v>
      </c>
      <c r="N5" s="748"/>
      <c r="O5" s="748"/>
      <c r="P5" s="748"/>
      <c r="Q5" s="748"/>
      <c r="R5" s="748"/>
      <c r="S5" s="748"/>
      <c r="T5" s="748"/>
      <c r="U5" s="748"/>
      <c r="V5" s="748"/>
      <c r="W5" s="748"/>
      <c r="X5" s="748"/>
      <c r="Y5" s="748"/>
      <c r="Z5" s="748"/>
      <c r="AA5" s="748"/>
      <c r="AB5" s="748"/>
      <c r="AC5" s="748"/>
      <c r="AD5" s="748"/>
      <c r="AE5" s="748"/>
      <c r="AF5" s="748"/>
      <c r="AG5" s="748"/>
      <c r="AH5" s="748"/>
      <c r="AI5" s="748"/>
      <c r="AJ5" s="748"/>
      <c r="AK5" s="748"/>
      <c r="AL5" s="748"/>
      <c r="AM5" s="748"/>
      <c r="AN5" s="748"/>
      <c r="AO5" s="748"/>
      <c r="AP5" s="748"/>
      <c r="AQ5" s="748"/>
      <c r="AR5" s="748"/>
      <c r="AS5" s="748"/>
      <c r="AT5" s="748"/>
      <c r="AU5" s="813"/>
      <c r="AV5" s="426"/>
      <c r="AW5" s="426"/>
      <c r="AX5" s="426"/>
      <c r="AY5" s="427"/>
      <c r="AZ5" s="426"/>
    </row>
    <row r="6" spans="1:53" ht="15.75" customHeight="1" thickBot="1" x14ac:dyDescent="0.3">
      <c r="A6" s="785" t="s">
        <v>611</v>
      </c>
      <c r="B6" s="786"/>
      <c r="C6" s="786"/>
      <c r="D6" s="786"/>
      <c r="E6" s="786"/>
      <c r="F6" s="786"/>
      <c r="G6" s="786"/>
      <c r="H6" s="786"/>
      <c r="I6" s="786"/>
      <c r="J6" s="786"/>
      <c r="K6" s="787"/>
      <c r="L6" s="594"/>
      <c r="M6" s="788" t="s">
        <v>617</v>
      </c>
      <c r="N6" s="788"/>
      <c r="O6" s="788"/>
      <c r="P6" s="788"/>
      <c r="Q6" s="788"/>
      <c r="R6" s="788"/>
      <c r="S6" s="788"/>
      <c r="T6" s="788"/>
      <c r="U6" s="788"/>
      <c r="V6" s="788"/>
      <c r="W6" s="788"/>
      <c r="X6" s="788"/>
      <c r="Y6" s="788"/>
      <c r="Z6" s="788"/>
      <c r="AA6" s="788"/>
      <c r="AB6" s="788"/>
      <c r="AC6" s="788"/>
      <c r="AD6" s="788"/>
      <c r="AE6" s="788"/>
      <c r="AF6" s="788"/>
      <c r="AG6" s="788"/>
      <c r="AH6" s="788"/>
      <c r="AI6" s="788"/>
      <c r="AJ6" s="788"/>
      <c r="AK6" s="788"/>
      <c r="AL6" s="788"/>
      <c r="AM6" s="788"/>
      <c r="AN6" s="788"/>
      <c r="AO6" s="788"/>
      <c r="AP6" s="788"/>
      <c r="AQ6" s="788"/>
      <c r="AR6" s="788"/>
      <c r="AS6" s="788"/>
      <c r="AT6" s="788"/>
      <c r="AU6" s="789"/>
      <c r="AV6" s="426"/>
      <c r="AW6" s="426"/>
      <c r="AX6" s="426"/>
      <c r="AY6" s="427"/>
      <c r="AZ6" s="426"/>
    </row>
    <row r="7" spans="1:53" s="3" customFormat="1" ht="27.75" customHeight="1" x14ac:dyDescent="0.25">
      <c r="A7" s="790" t="s">
        <v>0</v>
      </c>
      <c r="B7" s="792" t="s">
        <v>1</v>
      </c>
      <c r="C7" s="793"/>
      <c r="D7" s="794" t="s">
        <v>2</v>
      </c>
      <c r="E7" s="794" t="s">
        <v>3</v>
      </c>
      <c r="F7" s="795" t="s">
        <v>72</v>
      </c>
      <c r="G7" s="796"/>
      <c r="H7" s="797"/>
      <c r="I7" s="798" t="s">
        <v>82</v>
      </c>
      <c r="J7" s="799"/>
      <c r="K7" s="800"/>
      <c r="L7" s="801" t="s">
        <v>71</v>
      </c>
      <c r="M7" s="802" t="s">
        <v>85</v>
      </c>
      <c r="N7" s="803"/>
      <c r="O7" s="803"/>
      <c r="P7" s="803"/>
      <c r="Q7" s="803"/>
      <c r="R7" s="803"/>
      <c r="S7" s="803"/>
      <c r="T7" s="803"/>
      <c r="U7" s="803"/>
      <c r="V7" s="803"/>
      <c r="W7" s="803"/>
      <c r="X7" s="803"/>
      <c r="Y7" s="803"/>
      <c r="Z7" s="803"/>
      <c r="AA7" s="803"/>
      <c r="AB7" s="803"/>
      <c r="AC7" s="803"/>
      <c r="AD7" s="803"/>
      <c r="AE7" s="803"/>
      <c r="AF7" s="803"/>
      <c r="AG7" s="595"/>
      <c r="AH7" s="804" t="s">
        <v>45</v>
      </c>
      <c r="AI7" s="805"/>
      <c r="AJ7" s="806" t="s">
        <v>17</v>
      </c>
      <c r="AK7" s="806"/>
      <c r="AL7" s="806"/>
      <c r="AM7" s="806"/>
      <c r="AN7" s="806"/>
      <c r="AO7" s="806"/>
      <c r="AP7" s="806"/>
      <c r="AQ7" s="806"/>
      <c r="AR7" s="806"/>
      <c r="AS7" s="806"/>
      <c r="AT7" s="806"/>
      <c r="AU7" s="807"/>
      <c r="AV7" s="428"/>
      <c r="AW7" s="428"/>
      <c r="AX7" s="428"/>
      <c r="AY7" s="429"/>
      <c r="AZ7" s="428"/>
    </row>
    <row r="8" spans="1:53" s="3" customFormat="1" ht="28.5" customHeight="1" x14ac:dyDescent="0.25">
      <c r="A8" s="791"/>
      <c r="B8" s="719"/>
      <c r="C8" s="720"/>
      <c r="D8" s="763"/>
      <c r="E8" s="763"/>
      <c r="F8" s="724"/>
      <c r="G8" s="725"/>
      <c r="H8" s="726"/>
      <c r="I8" s="730"/>
      <c r="J8" s="731"/>
      <c r="K8" s="732"/>
      <c r="L8" s="734"/>
      <c r="M8" s="481" t="s">
        <v>689</v>
      </c>
      <c r="N8" s="764" t="s">
        <v>12</v>
      </c>
      <c r="O8" s="765"/>
      <c r="P8" s="765"/>
      <c r="Q8" s="765"/>
      <c r="R8" s="765"/>
      <c r="S8" s="765"/>
      <c r="T8" s="765"/>
      <c r="U8" s="765"/>
      <c r="V8" s="765"/>
      <c r="W8" s="765"/>
      <c r="X8" s="765"/>
      <c r="Y8" s="766"/>
      <c r="Z8" s="482"/>
      <c r="AA8" s="764" t="s">
        <v>13</v>
      </c>
      <c r="AB8" s="765"/>
      <c r="AC8" s="765"/>
      <c r="AD8" s="765"/>
      <c r="AE8" s="764" t="s">
        <v>16</v>
      </c>
      <c r="AF8" s="766"/>
      <c r="AG8" s="767" t="s">
        <v>73</v>
      </c>
      <c r="AH8" s="769" t="s">
        <v>43</v>
      </c>
      <c r="AI8" s="769" t="s">
        <v>53</v>
      </c>
      <c r="AJ8" s="20" t="s">
        <v>26</v>
      </c>
      <c r="AK8" s="20" t="s">
        <v>27</v>
      </c>
      <c r="AL8" s="20" t="s">
        <v>28</v>
      </c>
      <c r="AM8" s="20" t="s">
        <v>26</v>
      </c>
      <c r="AN8" s="20" t="s">
        <v>26</v>
      </c>
      <c r="AO8" s="20" t="s">
        <v>27</v>
      </c>
      <c r="AP8" s="20" t="s">
        <v>27</v>
      </c>
      <c r="AQ8" s="20" t="s">
        <v>29</v>
      </c>
      <c r="AR8" s="23" t="s">
        <v>29</v>
      </c>
      <c r="AS8" s="20" t="s">
        <v>47</v>
      </c>
      <c r="AT8" s="20" t="s">
        <v>47</v>
      </c>
      <c r="AU8" s="782"/>
      <c r="AV8" s="428"/>
      <c r="AW8" s="428"/>
      <c r="AX8" s="428"/>
      <c r="AY8" s="429"/>
      <c r="AZ8" s="428"/>
    </row>
    <row r="9" spans="1:53" s="3" customFormat="1" ht="23.1" customHeight="1" x14ac:dyDescent="0.25">
      <c r="A9" s="791"/>
      <c r="B9" s="707" t="s">
        <v>56</v>
      </c>
      <c r="C9" s="707" t="s">
        <v>65</v>
      </c>
      <c r="D9" s="763"/>
      <c r="E9" s="763"/>
      <c r="F9" s="761" t="s">
        <v>4</v>
      </c>
      <c r="G9" s="761" t="s">
        <v>5</v>
      </c>
      <c r="H9" s="761" t="s">
        <v>6</v>
      </c>
      <c r="I9" s="771" t="s">
        <v>4</v>
      </c>
      <c r="J9" s="771" t="s">
        <v>5</v>
      </c>
      <c r="K9" s="771" t="s">
        <v>6</v>
      </c>
      <c r="L9" s="734"/>
      <c r="M9" s="700" t="s">
        <v>688</v>
      </c>
      <c r="N9" s="700" t="s">
        <v>76</v>
      </c>
      <c r="O9" s="700" t="s">
        <v>52</v>
      </c>
      <c r="P9" s="700" t="s">
        <v>64</v>
      </c>
      <c r="Q9" s="700" t="s">
        <v>25</v>
      </c>
      <c r="R9" s="700" t="s">
        <v>61</v>
      </c>
      <c r="S9" s="700" t="s">
        <v>46</v>
      </c>
      <c r="T9" s="700" t="s">
        <v>62</v>
      </c>
      <c r="U9" s="700" t="s">
        <v>74</v>
      </c>
      <c r="V9" s="700" t="s">
        <v>77</v>
      </c>
      <c r="W9" s="700" t="s">
        <v>78</v>
      </c>
      <c r="X9" s="700" t="s">
        <v>79</v>
      </c>
      <c r="Y9" s="773" t="s">
        <v>41</v>
      </c>
      <c r="Z9" s="773"/>
      <c r="AA9" s="773" t="s">
        <v>7</v>
      </c>
      <c r="AB9" s="773" t="s">
        <v>44</v>
      </c>
      <c r="AC9" s="773" t="s">
        <v>42</v>
      </c>
      <c r="AD9" s="773" t="s">
        <v>75</v>
      </c>
      <c r="AE9" s="773" t="s">
        <v>14</v>
      </c>
      <c r="AF9" s="773" t="s">
        <v>15</v>
      </c>
      <c r="AG9" s="767"/>
      <c r="AH9" s="769"/>
      <c r="AI9" s="769"/>
      <c r="AJ9" s="18">
        <v>1600</v>
      </c>
      <c r="AK9" s="18" t="s">
        <v>30</v>
      </c>
      <c r="AL9" s="18">
        <v>1600</v>
      </c>
      <c r="AM9" s="18" t="s">
        <v>31</v>
      </c>
      <c r="AN9" s="18" t="s">
        <v>31</v>
      </c>
      <c r="AO9" s="18" t="s">
        <v>31</v>
      </c>
      <c r="AP9" s="18" t="s">
        <v>31</v>
      </c>
      <c r="AQ9" s="18" t="s">
        <v>32</v>
      </c>
      <c r="AR9" s="24" t="s">
        <v>32</v>
      </c>
      <c r="AS9" s="18" t="s">
        <v>32</v>
      </c>
      <c r="AT9" s="18" t="s">
        <v>32</v>
      </c>
      <c r="AU9" s="783"/>
      <c r="AV9" s="428"/>
      <c r="AW9" s="428"/>
      <c r="AX9" s="428"/>
      <c r="AY9" s="429"/>
      <c r="AZ9" s="428"/>
    </row>
    <row r="10" spans="1:53" s="3" customFormat="1" ht="36" customHeight="1" x14ac:dyDescent="0.25">
      <c r="A10" s="791"/>
      <c r="B10" s="708"/>
      <c r="C10" s="708"/>
      <c r="D10" s="763"/>
      <c r="E10" s="763"/>
      <c r="F10" s="761"/>
      <c r="G10" s="761"/>
      <c r="H10" s="761"/>
      <c r="I10" s="771"/>
      <c r="J10" s="771"/>
      <c r="K10" s="771"/>
      <c r="L10" s="735"/>
      <c r="M10" s="701"/>
      <c r="N10" s="701"/>
      <c r="O10" s="701"/>
      <c r="P10" s="701"/>
      <c r="Q10" s="701"/>
      <c r="R10" s="701"/>
      <c r="S10" s="701"/>
      <c r="T10" s="701"/>
      <c r="U10" s="701"/>
      <c r="V10" s="701"/>
      <c r="W10" s="701"/>
      <c r="X10" s="701"/>
      <c r="Y10" s="773"/>
      <c r="Z10" s="773"/>
      <c r="AA10" s="773"/>
      <c r="AB10" s="773"/>
      <c r="AC10" s="773"/>
      <c r="AD10" s="773"/>
      <c r="AE10" s="773"/>
      <c r="AF10" s="773"/>
      <c r="AG10" s="768"/>
      <c r="AH10" s="770"/>
      <c r="AI10" s="770"/>
      <c r="AJ10" s="19" t="s">
        <v>33</v>
      </c>
      <c r="AK10" s="19" t="s">
        <v>34</v>
      </c>
      <c r="AL10" s="19" t="s">
        <v>289</v>
      </c>
      <c r="AM10" s="19" t="s">
        <v>35</v>
      </c>
      <c r="AN10" s="19" t="s">
        <v>36</v>
      </c>
      <c r="AO10" s="19" t="s">
        <v>37</v>
      </c>
      <c r="AP10" s="19" t="s">
        <v>38</v>
      </c>
      <c r="AQ10" s="19" t="s">
        <v>612</v>
      </c>
      <c r="AR10" s="25" t="s">
        <v>613</v>
      </c>
      <c r="AS10" s="19" t="s">
        <v>615</v>
      </c>
      <c r="AT10" s="19" t="s">
        <v>614</v>
      </c>
      <c r="AU10" s="784"/>
      <c r="AV10" s="428"/>
      <c r="AW10" s="430"/>
      <c r="AX10" s="428"/>
      <c r="AY10" s="429"/>
      <c r="AZ10" s="428"/>
    </row>
    <row r="11" spans="1:53" s="113" customFormat="1" ht="15.75" hidden="1" customHeight="1" x14ac:dyDescent="0.25">
      <c r="A11" s="507">
        <v>45292</v>
      </c>
      <c r="B11" s="107"/>
      <c r="C11" s="107"/>
      <c r="D11" s="108"/>
      <c r="E11" s="109" t="s">
        <v>24</v>
      </c>
      <c r="F11" s="8"/>
      <c r="G11" s="8"/>
      <c r="H11" s="10">
        <v>106157469.92000011</v>
      </c>
      <c r="I11" s="8"/>
      <c r="J11" s="8"/>
      <c r="K11" s="10">
        <v>34658.11</v>
      </c>
      <c r="L11" s="9">
        <f>H11+K11</f>
        <v>106192128.03000011</v>
      </c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73"/>
      <c r="AF11" s="8"/>
      <c r="AG11" s="8"/>
      <c r="AH11" s="8"/>
      <c r="AI11" s="8"/>
      <c r="AJ11" s="9">
        <v>42214.017142857097</v>
      </c>
      <c r="AK11" s="9">
        <v>0</v>
      </c>
      <c r="AL11" s="9">
        <v>4840.5</v>
      </c>
      <c r="AM11" s="9">
        <v>0</v>
      </c>
      <c r="AN11" s="9">
        <v>8442.8014285714253</v>
      </c>
      <c r="AO11" s="9">
        <v>0</v>
      </c>
      <c r="AP11" s="9">
        <v>3227</v>
      </c>
      <c r="AQ11" s="9"/>
      <c r="AR11" s="26"/>
      <c r="AS11" s="9"/>
      <c r="AT11" s="26"/>
      <c r="AU11" s="508"/>
      <c r="AV11" s="503"/>
      <c r="AW11" s="431"/>
      <c r="AX11" s="431"/>
      <c r="AY11" s="432"/>
      <c r="AZ11" s="431"/>
    </row>
    <row r="12" spans="1:53" s="113" customFormat="1" ht="15.75" hidden="1" customHeight="1" x14ac:dyDescent="0.25">
      <c r="A12" s="507">
        <v>45307</v>
      </c>
      <c r="B12" s="107"/>
      <c r="C12" s="177" t="s">
        <v>330</v>
      </c>
      <c r="D12" s="93"/>
      <c r="E12" s="114" t="s">
        <v>66</v>
      </c>
      <c r="F12" s="8"/>
      <c r="G12" s="11"/>
      <c r="H12" s="66">
        <f>H11+F12-G12</f>
        <v>106157469.92000011</v>
      </c>
      <c r="I12" s="8">
        <v>9.01</v>
      </c>
      <c r="J12" s="8"/>
      <c r="K12" s="66">
        <f>K11+I12-J12</f>
        <v>34667.120000000003</v>
      </c>
      <c r="L12" s="9">
        <f>H12+K12</f>
        <v>106192137.04000011</v>
      </c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74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28"/>
      <c r="AS12" s="11"/>
      <c r="AT12" s="28"/>
      <c r="AU12" s="509"/>
      <c r="AV12" s="503"/>
      <c r="AW12" s="433">
        <f t="shared" ref="AW12:AW43" si="0">G12+J12+SUM(AH12:AU12)</f>
        <v>0</v>
      </c>
      <c r="AX12" s="433">
        <f t="shared" ref="AX12:AX75" si="1">SUM(M12:AG12)</f>
        <v>0</v>
      </c>
      <c r="AY12" s="432">
        <f>AW12-AX12</f>
        <v>0</v>
      </c>
      <c r="AZ12" s="431"/>
    </row>
    <row r="13" spans="1:53" s="113" customFormat="1" ht="31.5" hidden="1" customHeight="1" x14ac:dyDescent="0.25">
      <c r="A13" s="510">
        <v>45309</v>
      </c>
      <c r="B13" s="107"/>
      <c r="C13" s="107" t="s">
        <v>331</v>
      </c>
      <c r="D13" s="117"/>
      <c r="E13" s="114" t="s">
        <v>385</v>
      </c>
      <c r="F13" s="8">
        <v>1756878.59</v>
      </c>
      <c r="G13" s="11"/>
      <c r="H13" s="66">
        <f t="shared" ref="H13:H38" si="2">H12+F13-G13</f>
        <v>107914348.51000011</v>
      </c>
      <c r="I13" s="8"/>
      <c r="J13" s="8"/>
      <c r="K13" s="66">
        <f t="shared" ref="K13:K38" si="3">K12+I13-J13</f>
        <v>34667.120000000003</v>
      </c>
      <c r="L13" s="9">
        <f t="shared" ref="L13:L67" si="4">H13+K13</f>
        <v>107949015.63000011</v>
      </c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74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28"/>
      <c r="AS13" s="11"/>
      <c r="AT13" s="28"/>
      <c r="AU13" s="509"/>
      <c r="AV13" s="503"/>
      <c r="AW13" s="433">
        <f t="shared" si="0"/>
        <v>0</v>
      </c>
      <c r="AX13" s="433">
        <f t="shared" si="1"/>
        <v>0</v>
      </c>
      <c r="AY13" s="432">
        <f t="shared" ref="AY13:AY14" si="5">AW13-AX13</f>
        <v>0</v>
      </c>
      <c r="AZ13" s="431"/>
    </row>
    <row r="14" spans="1:53" s="113" customFormat="1" ht="31.5" hidden="1" customHeight="1" x14ac:dyDescent="0.25">
      <c r="A14" s="510">
        <v>45309</v>
      </c>
      <c r="B14" s="107"/>
      <c r="C14" s="107" t="s">
        <v>332</v>
      </c>
      <c r="D14" s="117"/>
      <c r="E14" s="114" t="s">
        <v>333</v>
      </c>
      <c r="F14" s="8">
        <v>157095.76</v>
      </c>
      <c r="G14" s="11"/>
      <c r="H14" s="66">
        <f t="shared" si="2"/>
        <v>108071444.27000012</v>
      </c>
      <c r="I14" s="8"/>
      <c r="J14" s="8"/>
      <c r="K14" s="66">
        <f t="shared" si="3"/>
        <v>34667.120000000003</v>
      </c>
      <c r="L14" s="9">
        <f t="shared" si="4"/>
        <v>108106111.39000012</v>
      </c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74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28"/>
      <c r="AS14" s="11"/>
      <c r="AT14" s="28"/>
      <c r="AU14" s="509"/>
      <c r="AV14" s="503"/>
      <c r="AW14" s="433">
        <f t="shared" si="0"/>
        <v>0</v>
      </c>
      <c r="AX14" s="433">
        <f t="shared" si="1"/>
        <v>0</v>
      </c>
      <c r="AY14" s="432">
        <f t="shared" si="5"/>
        <v>0</v>
      </c>
      <c r="AZ14" s="431"/>
      <c r="BA14" s="118">
        <f>G12</f>
        <v>0</v>
      </c>
    </row>
    <row r="15" spans="1:53" s="113" customFormat="1" ht="31.5" hidden="1" customHeight="1" x14ac:dyDescent="0.25">
      <c r="A15" s="510">
        <v>45309</v>
      </c>
      <c r="B15" s="107"/>
      <c r="C15" s="107" t="s">
        <v>334</v>
      </c>
      <c r="D15" s="117"/>
      <c r="E15" s="114" t="s">
        <v>335</v>
      </c>
      <c r="F15" s="8">
        <v>279985.09999999998</v>
      </c>
      <c r="G15" s="74"/>
      <c r="H15" s="66">
        <f t="shared" si="2"/>
        <v>108351429.37000011</v>
      </c>
      <c r="I15" s="8"/>
      <c r="J15" s="8"/>
      <c r="K15" s="66">
        <f t="shared" si="3"/>
        <v>34667.120000000003</v>
      </c>
      <c r="L15" s="9">
        <f t="shared" si="4"/>
        <v>108386096.49000011</v>
      </c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74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28"/>
      <c r="AS15" s="11"/>
      <c r="AT15" s="28"/>
      <c r="AU15" s="509"/>
      <c r="AV15" s="503"/>
      <c r="AW15" s="433">
        <f t="shared" si="0"/>
        <v>0</v>
      </c>
      <c r="AX15" s="433">
        <f t="shared" si="1"/>
        <v>0</v>
      </c>
      <c r="AY15" s="432">
        <f>AW15-AX15</f>
        <v>0</v>
      </c>
      <c r="AZ15" s="431"/>
    </row>
    <row r="16" spans="1:53" s="113" customFormat="1" ht="31.5" hidden="1" customHeight="1" x14ac:dyDescent="0.25">
      <c r="A16" s="511">
        <v>45301</v>
      </c>
      <c r="B16" s="107" t="s">
        <v>336</v>
      </c>
      <c r="C16" s="120" t="s">
        <v>358</v>
      </c>
      <c r="D16" s="121" t="s">
        <v>51</v>
      </c>
      <c r="E16" s="93" t="s">
        <v>359</v>
      </c>
      <c r="F16" s="11"/>
      <c r="G16" s="74">
        <v>58724.319999999992</v>
      </c>
      <c r="H16" s="66">
        <f t="shared" si="2"/>
        <v>108292705.05000012</v>
      </c>
      <c r="I16" s="8"/>
      <c r="J16" s="8"/>
      <c r="K16" s="66">
        <f t="shared" si="3"/>
        <v>34667.120000000003</v>
      </c>
      <c r="L16" s="9">
        <f t="shared" si="4"/>
        <v>108327372.17000012</v>
      </c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74"/>
      <c r="AF16" s="11"/>
      <c r="AG16" s="11"/>
      <c r="AH16" s="11"/>
      <c r="AI16" s="11"/>
      <c r="AJ16" s="11">
        <v>-42214.02</v>
      </c>
      <c r="AK16" s="11">
        <v>0</v>
      </c>
      <c r="AL16" s="11">
        <v>-4840.5</v>
      </c>
      <c r="AM16" s="11">
        <v>0</v>
      </c>
      <c r="AN16" s="11">
        <v>-8442.7999999999993</v>
      </c>
      <c r="AO16" s="11">
        <v>0</v>
      </c>
      <c r="AP16" s="11">
        <v>-3227</v>
      </c>
      <c r="AQ16" s="11"/>
      <c r="AR16" s="28"/>
      <c r="AS16" s="11"/>
      <c r="AT16" s="28"/>
      <c r="AU16" s="509"/>
      <c r="AV16" s="503"/>
      <c r="AW16" s="433">
        <f t="shared" si="0"/>
        <v>0</v>
      </c>
      <c r="AX16" s="433">
        <f t="shared" si="1"/>
        <v>0</v>
      </c>
      <c r="AY16" s="432">
        <f t="shared" ref="AY16:AY79" si="6">AW16-AX16</f>
        <v>0</v>
      </c>
      <c r="AZ16" s="431"/>
    </row>
    <row r="17" spans="1:52" s="113" customFormat="1" ht="31.5" hidden="1" customHeight="1" x14ac:dyDescent="0.25">
      <c r="A17" s="511">
        <v>45301</v>
      </c>
      <c r="B17" s="107" t="s">
        <v>337</v>
      </c>
      <c r="C17" s="120" t="s">
        <v>423</v>
      </c>
      <c r="D17" s="121" t="s">
        <v>63</v>
      </c>
      <c r="E17" s="93" t="s">
        <v>360</v>
      </c>
      <c r="F17" s="11"/>
      <c r="G17" s="74">
        <v>135000</v>
      </c>
      <c r="H17" s="66">
        <f t="shared" si="2"/>
        <v>108157705.05000012</v>
      </c>
      <c r="I17" s="8"/>
      <c r="J17" s="8"/>
      <c r="K17" s="66">
        <f t="shared" si="3"/>
        <v>34667.120000000003</v>
      </c>
      <c r="L17" s="9">
        <f t="shared" si="4"/>
        <v>108192372.17000012</v>
      </c>
      <c r="M17" s="11">
        <v>135000</v>
      </c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74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28"/>
      <c r="AS17" s="11"/>
      <c r="AT17" s="28"/>
      <c r="AU17" s="509"/>
      <c r="AV17" s="503"/>
      <c r="AW17" s="433">
        <f t="shared" si="0"/>
        <v>135000</v>
      </c>
      <c r="AX17" s="433">
        <f t="shared" si="1"/>
        <v>135000</v>
      </c>
      <c r="AY17" s="432">
        <f t="shared" si="6"/>
        <v>0</v>
      </c>
      <c r="AZ17" s="431"/>
    </row>
    <row r="18" spans="1:52" s="113" customFormat="1" ht="15.75" hidden="1" customHeight="1" x14ac:dyDescent="0.25">
      <c r="A18" s="511">
        <v>45301</v>
      </c>
      <c r="B18" s="107" t="s">
        <v>338</v>
      </c>
      <c r="C18" s="120" t="s">
        <v>424</v>
      </c>
      <c r="D18" s="121" t="s">
        <v>361</v>
      </c>
      <c r="E18" s="93" t="s">
        <v>362</v>
      </c>
      <c r="F18" s="11"/>
      <c r="G18" s="74">
        <v>208823.57</v>
      </c>
      <c r="H18" s="66">
        <f t="shared" si="2"/>
        <v>107948881.48000012</v>
      </c>
      <c r="I18" s="8"/>
      <c r="J18" s="8"/>
      <c r="K18" s="66">
        <f t="shared" si="3"/>
        <v>34667.120000000003</v>
      </c>
      <c r="L18" s="9">
        <f t="shared" si="4"/>
        <v>107983548.60000013</v>
      </c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>
        <v>223000</v>
      </c>
      <c r="AE18" s="74"/>
      <c r="AF18" s="11"/>
      <c r="AG18" s="11"/>
      <c r="AH18" s="11">
        <v>2230</v>
      </c>
      <c r="AI18" s="11"/>
      <c r="AJ18" s="11">
        <v>9955.36</v>
      </c>
      <c r="AK18" s="11"/>
      <c r="AL18" s="11"/>
      <c r="AM18" s="11"/>
      <c r="AN18" s="11"/>
      <c r="AO18" s="11"/>
      <c r="AP18" s="11">
        <v>1991.07</v>
      </c>
      <c r="AQ18" s="11"/>
      <c r="AR18" s="28"/>
      <c r="AS18" s="11"/>
      <c r="AT18" s="28"/>
      <c r="AU18" s="509"/>
      <c r="AW18" s="115">
        <f t="shared" si="0"/>
        <v>223000</v>
      </c>
      <c r="AX18" s="115">
        <f t="shared" si="1"/>
        <v>223000</v>
      </c>
      <c r="AY18" s="112">
        <f t="shared" si="6"/>
        <v>0</v>
      </c>
      <c r="AZ18" s="111"/>
    </row>
    <row r="19" spans="1:52" s="113" customFormat="1" ht="15.75" hidden="1" customHeight="1" x14ac:dyDescent="0.25">
      <c r="A19" s="511">
        <v>45301</v>
      </c>
      <c r="B19" s="107" t="s">
        <v>339</v>
      </c>
      <c r="C19" s="120" t="s">
        <v>425</v>
      </c>
      <c r="D19" s="121" t="s">
        <v>136</v>
      </c>
      <c r="E19" s="93" t="s">
        <v>363</v>
      </c>
      <c r="F19" s="11"/>
      <c r="G19" s="74">
        <v>473214.28</v>
      </c>
      <c r="H19" s="66">
        <f t="shared" si="2"/>
        <v>107475667.20000012</v>
      </c>
      <c r="I19" s="8"/>
      <c r="J19" s="8"/>
      <c r="K19" s="66">
        <f t="shared" si="3"/>
        <v>34667.120000000003</v>
      </c>
      <c r="L19" s="9">
        <f t="shared" si="4"/>
        <v>107510334.32000013</v>
      </c>
      <c r="M19" s="11"/>
      <c r="N19" s="11"/>
      <c r="O19" s="11"/>
      <c r="P19" s="11"/>
      <c r="Q19" s="11">
        <v>500000</v>
      </c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74"/>
      <c r="AF19" s="11"/>
      <c r="AG19" s="11"/>
      <c r="AH19" s="11"/>
      <c r="AI19" s="11"/>
      <c r="AJ19" s="11">
        <v>22321.43</v>
      </c>
      <c r="AK19" s="11"/>
      <c r="AL19" s="11"/>
      <c r="AM19" s="11"/>
      <c r="AN19" s="11">
        <v>4464.29</v>
      </c>
      <c r="AO19" s="11"/>
      <c r="AP19" s="11"/>
      <c r="AQ19" s="11"/>
      <c r="AR19" s="28"/>
      <c r="AS19" s="11"/>
      <c r="AT19" s="28"/>
      <c r="AU19" s="509"/>
      <c r="AW19" s="115">
        <f t="shared" si="0"/>
        <v>500000</v>
      </c>
      <c r="AX19" s="115">
        <f t="shared" si="1"/>
        <v>500000</v>
      </c>
      <c r="AY19" s="112">
        <f t="shared" si="6"/>
        <v>0</v>
      </c>
      <c r="AZ19" s="111"/>
    </row>
    <row r="20" spans="1:52" s="113" customFormat="1" ht="31.5" hidden="1" customHeight="1" x14ac:dyDescent="0.25">
      <c r="A20" s="511">
        <v>45301</v>
      </c>
      <c r="B20" s="107" t="s">
        <v>340</v>
      </c>
      <c r="C20" s="120" t="s">
        <v>426</v>
      </c>
      <c r="D20" s="121" t="s">
        <v>364</v>
      </c>
      <c r="E20" s="93" t="s">
        <v>365</v>
      </c>
      <c r="F20" s="11"/>
      <c r="G20" s="74">
        <v>419520</v>
      </c>
      <c r="H20" s="66">
        <f t="shared" si="2"/>
        <v>107056147.20000012</v>
      </c>
      <c r="I20" s="8"/>
      <c r="J20" s="8"/>
      <c r="K20" s="66">
        <f t="shared" si="3"/>
        <v>34667.120000000003</v>
      </c>
      <c r="L20" s="9">
        <f t="shared" si="4"/>
        <v>107090814.32000013</v>
      </c>
      <c r="M20" s="11"/>
      <c r="N20" s="11"/>
      <c r="O20" s="11"/>
      <c r="P20" s="11"/>
      <c r="Q20" s="11">
        <v>437000</v>
      </c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74"/>
      <c r="AF20" s="11"/>
      <c r="AG20" s="11"/>
      <c r="AH20" s="11"/>
      <c r="AI20" s="11"/>
      <c r="AJ20" s="11"/>
      <c r="AK20" s="11"/>
      <c r="AL20" s="11">
        <v>13110</v>
      </c>
      <c r="AM20" s="11"/>
      <c r="AN20" s="11">
        <v>4370</v>
      </c>
      <c r="AO20" s="11"/>
      <c r="AP20" s="11"/>
      <c r="AQ20" s="11"/>
      <c r="AR20" s="28"/>
      <c r="AS20" s="11"/>
      <c r="AT20" s="28"/>
      <c r="AU20" s="509"/>
      <c r="AW20" s="115">
        <f t="shared" si="0"/>
        <v>437000</v>
      </c>
      <c r="AX20" s="115">
        <f t="shared" si="1"/>
        <v>437000</v>
      </c>
      <c r="AY20" s="112">
        <f t="shared" si="6"/>
        <v>0</v>
      </c>
      <c r="AZ20" s="111"/>
    </row>
    <row r="21" spans="1:52" s="113" customFormat="1" ht="31.5" hidden="1" customHeight="1" x14ac:dyDescent="0.25">
      <c r="A21" s="511">
        <v>45301</v>
      </c>
      <c r="B21" s="107" t="s">
        <v>341</v>
      </c>
      <c r="C21" s="120" t="s">
        <v>427</v>
      </c>
      <c r="D21" s="121" t="s">
        <v>364</v>
      </c>
      <c r="E21" s="93" t="s">
        <v>366</v>
      </c>
      <c r="F21" s="11"/>
      <c r="G21" s="74">
        <v>273196.25</v>
      </c>
      <c r="H21" s="66">
        <f t="shared" si="2"/>
        <v>106782950.95000012</v>
      </c>
      <c r="I21" s="8"/>
      <c r="J21" s="8"/>
      <c r="K21" s="66">
        <f t="shared" si="3"/>
        <v>34667.120000000003</v>
      </c>
      <c r="L21" s="9">
        <f t="shared" si="4"/>
        <v>106817618.07000013</v>
      </c>
      <c r="M21" s="11"/>
      <c r="N21" s="11"/>
      <c r="O21" s="11"/>
      <c r="P21" s="11"/>
      <c r="Q21" s="11"/>
      <c r="R21" s="11"/>
      <c r="S21" s="11"/>
      <c r="T21" s="11"/>
      <c r="U21" s="11">
        <v>52600</v>
      </c>
      <c r="V21" s="11"/>
      <c r="W21" s="11">
        <v>175000</v>
      </c>
      <c r="X21" s="11"/>
      <c r="Y21" s="11">
        <v>59975</v>
      </c>
      <c r="Z21" s="11"/>
      <c r="AA21" s="11"/>
      <c r="AB21" s="11"/>
      <c r="AC21" s="11"/>
      <c r="AD21" s="11"/>
      <c r="AE21" s="74"/>
      <c r="AF21" s="11"/>
      <c r="AG21" s="11"/>
      <c r="AH21" s="11"/>
      <c r="AI21" s="11"/>
      <c r="AJ21" s="11"/>
      <c r="AK21" s="11"/>
      <c r="AL21" s="11">
        <v>8627.25</v>
      </c>
      <c r="AM21" s="11"/>
      <c r="AN21" s="11"/>
      <c r="AO21" s="11"/>
      <c r="AP21" s="11">
        <v>5751.5</v>
      </c>
      <c r="AQ21" s="11"/>
      <c r="AR21" s="28"/>
      <c r="AS21" s="11"/>
      <c r="AT21" s="28"/>
      <c r="AU21" s="509"/>
      <c r="AW21" s="115">
        <f t="shared" si="0"/>
        <v>287575</v>
      </c>
      <c r="AX21" s="115">
        <f t="shared" si="1"/>
        <v>287575</v>
      </c>
      <c r="AY21" s="112">
        <f t="shared" si="6"/>
        <v>0</v>
      </c>
      <c r="AZ21" s="111"/>
    </row>
    <row r="22" spans="1:52" s="113" customFormat="1" ht="31.5" hidden="1" customHeight="1" x14ac:dyDescent="0.25">
      <c r="A22" s="511">
        <v>45301</v>
      </c>
      <c r="B22" s="107" t="s">
        <v>342</v>
      </c>
      <c r="C22" s="120" t="s">
        <v>428</v>
      </c>
      <c r="D22" s="121" t="s">
        <v>364</v>
      </c>
      <c r="E22" s="93" t="s">
        <v>367</v>
      </c>
      <c r="F22" s="11"/>
      <c r="G22" s="74">
        <v>140362.5</v>
      </c>
      <c r="H22" s="66">
        <f t="shared" si="2"/>
        <v>106642588.45000012</v>
      </c>
      <c r="I22" s="8"/>
      <c r="J22" s="8"/>
      <c r="K22" s="66">
        <f t="shared" si="3"/>
        <v>34667.120000000003</v>
      </c>
      <c r="L22" s="9">
        <f t="shared" si="4"/>
        <v>106677255.57000013</v>
      </c>
      <c r="M22" s="11"/>
      <c r="N22" s="11"/>
      <c r="O22" s="11"/>
      <c r="P22" s="11"/>
      <c r="Q22" s="11">
        <v>91750</v>
      </c>
      <c r="R22" s="11"/>
      <c r="S22" s="11"/>
      <c r="T22" s="11"/>
      <c r="U22" s="11"/>
      <c r="V22" s="11"/>
      <c r="W22" s="11"/>
      <c r="X22" s="11"/>
      <c r="Y22" s="11">
        <v>56000</v>
      </c>
      <c r="Z22" s="11"/>
      <c r="AA22" s="11"/>
      <c r="AB22" s="11"/>
      <c r="AC22" s="11"/>
      <c r="AD22" s="11"/>
      <c r="AE22" s="74"/>
      <c r="AF22" s="11"/>
      <c r="AG22" s="11"/>
      <c r="AH22" s="11"/>
      <c r="AI22" s="11"/>
      <c r="AJ22" s="11"/>
      <c r="AK22" s="11"/>
      <c r="AL22" s="11">
        <v>4432.5</v>
      </c>
      <c r="AM22" s="11"/>
      <c r="AN22" s="11"/>
      <c r="AO22" s="11"/>
      <c r="AP22" s="11">
        <v>2955</v>
      </c>
      <c r="AQ22" s="11"/>
      <c r="AR22" s="28"/>
      <c r="AS22" s="11"/>
      <c r="AT22" s="28"/>
      <c r="AU22" s="509"/>
      <c r="AW22" s="115">
        <f t="shared" si="0"/>
        <v>147750</v>
      </c>
      <c r="AX22" s="115">
        <f t="shared" si="1"/>
        <v>147750</v>
      </c>
      <c r="AY22" s="112">
        <f t="shared" si="6"/>
        <v>0</v>
      </c>
      <c r="AZ22" s="111"/>
    </row>
    <row r="23" spans="1:52" s="113" customFormat="1" ht="31.5" hidden="1" customHeight="1" x14ac:dyDescent="0.25">
      <c r="A23" s="511">
        <v>45301</v>
      </c>
      <c r="B23" s="107" t="s">
        <v>343</v>
      </c>
      <c r="C23" s="120" t="s">
        <v>429</v>
      </c>
      <c r="D23" s="121" t="s">
        <v>188</v>
      </c>
      <c r="E23" s="93" t="s">
        <v>368</v>
      </c>
      <c r="F23" s="11"/>
      <c r="G23" s="74">
        <v>859750</v>
      </c>
      <c r="H23" s="66">
        <f t="shared" si="2"/>
        <v>105782838.45000012</v>
      </c>
      <c r="I23" s="8"/>
      <c r="J23" s="8"/>
      <c r="K23" s="66">
        <f t="shared" si="3"/>
        <v>34667.120000000003</v>
      </c>
      <c r="L23" s="9">
        <f t="shared" si="4"/>
        <v>105817505.57000013</v>
      </c>
      <c r="M23" s="11"/>
      <c r="N23" s="11"/>
      <c r="O23" s="11"/>
      <c r="P23" s="11"/>
      <c r="Q23" s="11"/>
      <c r="R23" s="11"/>
      <c r="S23" s="11"/>
      <c r="T23" s="11"/>
      <c r="U23" s="11">
        <v>17000</v>
      </c>
      <c r="V23" s="11"/>
      <c r="W23" s="11">
        <v>840000</v>
      </c>
      <c r="X23" s="11"/>
      <c r="Y23" s="11">
        <v>48000</v>
      </c>
      <c r="Z23" s="11"/>
      <c r="AA23" s="11"/>
      <c r="AB23" s="11"/>
      <c r="AC23" s="11"/>
      <c r="AD23" s="11"/>
      <c r="AE23" s="74"/>
      <c r="AF23" s="11"/>
      <c r="AG23" s="11"/>
      <c r="AH23" s="11"/>
      <c r="AI23" s="11"/>
      <c r="AJ23" s="11"/>
      <c r="AK23" s="11"/>
      <c r="AL23" s="11">
        <v>27150</v>
      </c>
      <c r="AM23" s="11"/>
      <c r="AN23" s="11"/>
      <c r="AO23" s="11"/>
      <c r="AP23" s="11">
        <v>18100</v>
      </c>
      <c r="AQ23" s="11"/>
      <c r="AR23" s="28"/>
      <c r="AS23" s="11"/>
      <c r="AT23" s="28"/>
      <c r="AU23" s="509"/>
      <c r="AW23" s="115">
        <f t="shared" si="0"/>
        <v>905000</v>
      </c>
      <c r="AX23" s="115">
        <f t="shared" si="1"/>
        <v>905000</v>
      </c>
      <c r="AY23" s="112">
        <f t="shared" si="6"/>
        <v>0</v>
      </c>
      <c r="AZ23" s="111"/>
    </row>
    <row r="24" spans="1:52" s="113" customFormat="1" ht="31.5" hidden="1" customHeight="1" x14ac:dyDescent="0.25">
      <c r="A24" s="511">
        <v>45301</v>
      </c>
      <c r="B24" s="107" t="s">
        <v>344</v>
      </c>
      <c r="C24" s="120" t="s">
        <v>430</v>
      </c>
      <c r="D24" s="121" t="s">
        <v>188</v>
      </c>
      <c r="E24" s="93" t="s">
        <v>369</v>
      </c>
      <c r="F24" s="11"/>
      <c r="G24" s="74">
        <v>912095</v>
      </c>
      <c r="H24" s="66">
        <f t="shared" si="2"/>
        <v>104870743.45000012</v>
      </c>
      <c r="I24" s="8"/>
      <c r="J24" s="8"/>
      <c r="K24" s="66">
        <f t="shared" si="3"/>
        <v>34667.120000000003</v>
      </c>
      <c r="L24" s="9">
        <f t="shared" si="4"/>
        <v>104905410.57000013</v>
      </c>
      <c r="M24" s="11"/>
      <c r="N24" s="11">
        <v>485000</v>
      </c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>
        <v>475100</v>
      </c>
      <c r="Z24" s="11"/>
      <c r="AA24" s="11"/>
      <c r="AB24" s="11"/>
      <c r="AC24" s="11"/>
      <c r="AD24" s="11"/>
      <c r="AE24" s="74"/>
      <c r="AF24" s="11"/>
      <c r="AG24" s="11"/>
      <c r="AH24" s="11"/>
      <c r="AI24" s="11"/>
      <c r="AJ24" s="11"/>
      <c r="AK24" s="11"/>
      <c r="AL24" s="11">
        <v>28803</v>
      </c>
      <c r="AM24" s="11"/>
      <c r="AN24" s="11"/>
      <c r="AO24" s="11"/>
      <c r="AP24" s="11">
        <v>19202</v>
      </c>
      <c r="AQ24" s="11"/>
      <c r="AR24" s="28"/>
      <c r="AS24" s="11"/>
      <c r="AT24" s="28"/>
      <c r="AU24" s="509"/>
      <c r="AW24" s="115">
        <f t="shared" si="0"/>
        <v>960100</v>
      </c>
      <c r="AX24" s="115">
        <f t="shared" si="1"/>
        <v>960100</v>
      </c>
      <c r="AY24" s="112">
        <f t="shared" si="6"/>
        <v>0</v>
      </c>
      <c r="AZ24" s="111"/>
    </row>
    <row r="25" spans="1:52" s="113" customFormat="1" ht="31.5" hidden="1" customHeight="1" x14ac:dyDescent="0.25">
      <c r="A25" s="511">
        <v>45303</v>
      </c>
      <c r="B25" s="107" t="s">
        <v>345</v>
      </c>
      <c r="C25" s="120" t="s">
        <v>431</v>
      </c>
      <c r="D25" s="121" t="s">
        <v>370</v>
      </c>
      <c r="E25" s="93" t="s">
        <v>371</v>
      </c>
      <c r="F25" s="11"/>
      <c r="G25" s="74">
        <v>625210.72</v>
      </c>
      <c r="H25" s="66">
        <f t="shared" si="2"/>
        <v>104245532.73000012</v>
      </c>
      <c r="I25" s="8"/>
      <c r="J25" s="8"/>
      <c r="K25" s="66">
        <f t="shared" si="3"/>
        <v>34667.120000000003</v>
      </c>
      <c r="L25" s="9">
        <f t="shared" si="4"/>
        <v>104280199.85000013</v>
      </c>
      <c r="M25" s="11"/>
      <c r="N25" s="11"/>
      <c r="O25" s="11"/>
      <c r="P25" s="11"/>
      <c r="Q25" s="11">
        <v>660600</v>
      </c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74"/>
      <c r="AF25" s="11"/>
      <c r="AG25" s="11"/>
      <c r="AH25" s="11"/>
      <c r="AI25" s="11"/>
      <c r="AJ25" s="11">
        <v>29491.07</v>
      </c>
      <c r="AK25" s="11"/>
      <c r="AL25" s="11"/>
      <c r="AM25" s="11"/>
      <c r="AN25" s="11">
        <v>5898.21</v>
      </c>
      <c r="AO25" s="11"/>
      <c r="AP25" s="11"/>
      <c r="AQ25" s="11"/>
      <c r="AR25" s="28"/>
      <c r="AS25" s="11"/>
      <c r="AT25" s="28"/>
      <c r="AU25" s="509"/>
      <c r="AW25" s="115">
        <f t="shared" si="0"/>
        <v>660600</v>
      </c>
      <c r="AX25" s="115">
        <f t="shared" si="1"/>
        <v>660600</v>
      </c>
      <c r="AY25" s="112">
        <f t="shared" si="6"/>
        <v>0</v>
      </c>
      <c r="AZ25" s="111"/>
    </row>
    <row r="26" spans="1:52" s="113" customFormat="1" ht="31.5" hidden="1" customHeight="1" x14ac:dyDescent="0.25">
      <c r="A26" s="511">
        <v>45303</v>
      </c>
      <c r="B26" s="107" t="s">
        <v>346</v>
      </c>
      <c r="C26" s="120" t="s">
        <v>432</v>
      </c>
      <c r="D26" s="121" t="s">
        <v>370</v>
      </c>
      <c r="E26" s="93" t="s">
        <v>372</v>
      </c>
      <c r="F26" s="11"/>
      <c r="G26" s="74">
        <v>587812.5</v>
      </c>
      <c r="H26" s="66">
        <f t="shared" si="2"/>
        <v>103657720.23000012</v>
      </c>
      <c r="I26" s="8"/>
      <c r="J26" s="8"/>
      <c r="K26" s="66">
        <f t="shared" si="3"/>
        <v>34667.120000000003</v>
      </c>
      <c r="L26" s="9">
        <f t="shared" si="4"/>
        <v>103692387.35000013</v>
      </c>
      <c r="M26" s="11"/>
      <c r="N26" s="11"/>
      <c r="O26" s="11"/>
      <c r="P26" s="11"/>
      <c r="Q26" s="11">
        <v>294000</v>
      </c>
      <c r="R26" s="11"/>
      <c r="S26" s="11"/>
      <c r="T26" s="11"/>
      <c r="U26" s="11">
        <v>36000</v>
      </c>
      <c r="V26" s="11"/>
      <c r="W26" s="11"/>
      <c r="X26" s="11"/>
      <c r="Y26" s="11">
        <v>297000</v>
      </c>
      <c r="Z26" s="11"/>
      <c r="AA26" s="11"/>
      <c r="AB26" s="11"/>
      <c r="AC26" s="11"/>
      <c r="AD26" s="11"/>
      <c r="AE26" s="74"/>
      <c r="AF26" s="11"/>
      <c r="AG26" s="11"/>
      <c r="AH26" s="11"/>
      <c r="AI26" s="11"/>
      <c r="AJ26" s="11">
        <v>11196.43</v>
      </c>
      <c r="AK26" s="11"/>
      <c r="AL26" s="11"/>
      <c r="AM26" s="11"/>
      <c r="AN26" s="11"/>
      <c r="AO26" s="11"/>
      <c r="AP26" s="11">
        <v>27991.07</v>
      </c>
      <c r="AQ26" s="11"/>
      <c r="AR26" s="28"/>
      <c r="AS26" s="11"/>
      <c r="AT26" s="28"/>
      <c r="AU26" s="509"/>
      <c r="AW26" s="115">
        <f t="shared" si="0"/>
        <v>627000</v>
      </c>
      <c r="AX26" s="115">
        <f t="shared" si="1"/>
        <v>627000</v>
      </c>
      <c r="AY26" s="112">
        <f t="shared" si="6"/>
        <v>0</v>
      </c>
      <c r="AZ26" s="111"/>
    </row>
    <row r="27" spans="1:52" s="113" customFormat="1" ht="31.5" hidden="1" customHeight="1" x14ac:dyDescent="0.25">
      <c r="A27" s="511">
        <v>45303</v>
      </c>
      <c r="B27" s="107" t="s">
        <v>347</v>
      </c>
      <c r="C27" s="120" t="s">
        <v>433</v>
      </c>
      <c r="D27" s="121" t="s">
        <v>370</v>
      </c>
      <c r="E27" s="93" t="s">
        <v>373</v>
      </c>
      <c r="F27" s="11"/>
      <c r="G27" s="74">
        <v>275625</v>
      </c>
      <c r="H27" s="66">
        <f t="shared" si="2"/>
        <v>103382095.23000012</v>
      </c>
      <c r="I27" s="8"/>
      <c r="J27" s="8"/>
      <c r="K27" s="66">
        <f t="shared" si="3"/>
        <v>34667.120000000003</v>
      </c>
      <c r="L27" s="9">
        <f t="shared" si="4"/>
        <v>103416762.35000013</v>
      </c>
      <c r="M27" s="11"/>
      <c r="N27" s="11"/>
      <c r="O27" s="11"/>
      <c r="P27" s="11"/>
      <c r="Q27" s="11">
        <v>149000</v>
      </c>
      <c r="R27" s="11"/>
      <c r="S27" s="11"/>
      <c r="T27" s="11"/>
      <c r="U27" s="11">
        <v>49000</v>
      </c>
      <c r="V27" s="11"/>
      <c r="W27" s="11"/>
      <c r="X27" s="11"/>
      <c r="Y27" s="11">
        <v>96000</v>
      </c>
      <c r="Z27" s="11"/>
      <c r="AA27" s="11"/>
      <c r="AB27" s="11"/>
      <c r="AC27" s="11"/>
      <c r="AD27" s="11"/>
      <c r="AE27" s="74"/>
      <c r="AF27" s="11"/>
      <c r="AG27" s="11"/>
      <c r="AH27" s="11"/>
      <c r="AI27" s="11"/>
      <c r="AJ27" s="11">
        <v>13125</v>
      </c>
      <c r="AK27" s="11"/>
      <c r="AL27" s="11"/>
      <c r="AM27" s="11"/>
      <c r="AN27" s="11"/>
      <c r="AO27" s="11"/>
      <c r="AP27" s="11">
        <v>5250</v>
      </c>
      <c r="AQ27" s="11"/>
      <c r="AR27" s="28"/>
      <c r="AS27" s="11"/>
      <c r="AT27" s="28"/>
      <c r="AU27" s="509"/>
      <c r="AW27" s="115">
        <f t="shared" si="0"/>
        <v>294000</v>
      </c>
      <c r="AX27" s="115">
        <f t="shared" si="1"/>
        <v>294000</v>
      </c>
      <c r="AY27" s="112">
        <f t="shared" si="6"/>
        <v>0</v>
      </c>
      <c r="AZ27" s="111"/>
    </row>
    <row r="28" spans="1:52" s="113" customFormat="1" ht="31.5" hidden="1" customHeight="1" x14ac:dyDescent="0.25">
      <c r="A28" s="511">
        <v>45307</v>
      </c>
      <c r="B28" s="107" t="s">
        <v>348</v>
      </c>
      <c r="C28" s="120" t="s">
        <v>434</v>
      </c>
      <c r="D28" s="121" t="s">
        <v>370</v>
      </c>
      <c r="E28" s="93" t="s">
        <v>374</v>
      </c>
      <c r="F28" s="11"/>
      <c r="G28" s="74">
        <v>463750</v>
      </c>
      <c r="H28" s="66">
        <f t="shared" si="2"/>
        <v>102918345.23000012</v>
      </c>
      <c r="I28" s="8"/>
      <c r="J28" s="8"/>
      <c r="K28" s="66">
        <f t="shared" si="3"/>
        <v>34667.120000000003</v>
      </c>
      <c r="L28" s="9">
        <f t="shared" si="4"/>
        <v>102953012.35000013</v>
      </c>
      <c r="M28" s="11"/>
      <c r="N28" s="11"/>
      <c r="O28" s="11"/>
      <c r="P28" s="11"/>
      <c r="Q28" s="11">
        <v>490000</v>
      </c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74"/>
      <c r="AF28" s="11"/>
      <c r="AG28" s="11"/>
      <c r="AH28" s="11"/>
      <c r="AI28" s="11"/>
      <c r="AJ28" s="11">
        <v>21875</v>
      </c>
      <c r="AK28" s="11"/>
      <c r="AL28" s="11"/>
      <c r="AM28" s="11"/>
      <c r="AN28" s="11">
        <v>4375</v>
      </c>
      <c r="AO28" s="11"/>
      <c r="AP28" s="11"/>
      <c r="AQ28" s="11"/>
      <c r="AR28" s="28"/>
      <c r="AS28" s="11"/>
      <c r="AT28" s="28"/>
      <c r="AU28" s="509"/>
      <c r="AW28" s="115">
        <f t="shared" si="0"/>
        <v>490000</v>
      </c>
      <c r="AX28" s="115">
        <f t="shared" si="1"/>
        <v>490000</v>
      </c>
      <c r="AY28" s="112">
        <f t="shared" si="6"/>
        <v>0</v>
      </c>
      <c r="AZ28" s="111"/>
    </row>
    <row r="29" spans="1:52" s="113" customFormat="1" ht="31.5" hidden="1" customHeight="1" x14ac:dyDescent="0.25">
      <c r="A29" s="511">
        <v>45307</v>
      </c>
      <c r="B29" s="107" t="s">
        <v>349</v>
      </c>
      <c r="C29" s="120" t="s">
        <v>435</v>
      </c>
      <c r="D29" s="121" t="s">
        <v>188</v>
      </c>
      <c r="E29" s="93" t="s">
        <v>375</v>
      </c>
      <c r="F29" s="11"/>
      <c r="G29" s="74">
        <v>279300</v>
      </c>
      <c r="H29" s="66">
        <f t="shared" si="2"/>
        <v>102639045.23000012</v>
      </c>
      <c r="I29" s="8"/>
      <c r="J29" s="8"/>
      <c r="K29" s="66">
        <f t="shared" si="3"/>
        <v>34667.120000000003</v>
      </c>
      <c r="L29" s="9">
        <f t="shared" si="4"/>
        <v>102673712.35000013</v>
      </c>
      <c r="M29" s="11"/>
      <c r="N29" s="11">
        <v>294000</v>
      </c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74"/>
      <c r="AF29" s="11"/>
      <c r="AG29" s="11"/>
      <c r="AH29" s="11"/>
      <c r="AI29" s="11"/>
      <c r="AJ29" s="11"/>
      <c r="AK29" s="11"/>
      <c r="AL29" s="11">
        <v>8820</v>
      </c>
      <c r="AM29" s="11"/>
      <c r="AN29" s="11"/>
      <c r="AO29" s="11"/>
      <c r="AP29" s="11">
        <v>5880</v>
      </c>
      <c r="AQ29" s="11"/>
      <c r="AR29" s="28"/>
      <c r="AS29" s="11"/>
      <c r="AT29" s="28"/>
      <c r="AU29" s="509"/>
      <c r="AW29" s="115">
        <f t="shared" si="0"/>
        <v>294000</v>
      </c>
      <c r="AX29" s="115">
        <f t="shared" si="1"/>
        <v>294000</v>
      </c>
      <c r="AY29" s="112">
        <f t="shared" si="6"/>
        <v>0</v>
      </c>
      <c r="AZ29" s="111"/>
    </row>
    <row r="30" spans="1:52" s="113" customFormat="1" ht="31.5" hidden="1" customHeight="1" x14ac:dyDescent="0.25">
      <c r="A30" s="511">
        <v>45307</v>
      </c>
      <c r="B30" s="107" t="s">
        <v>350</v>
      </c>
      <c r="C30" s="120" t="s">
        <v>436</v>
      </c>
      <c r="D30" s="121" t="s">
        <v>370</v>
      </c>
      <c r="E30" s="93" t="s">
        <v>376</v>
      </c>
      <c r="F30" s="11"/>
      <c r="G30" s="74">
        <v>551250</v>
      </c>
      <c r="H30" s="66">
        <f t="shared" si="2"/>
        <v>102087795.23000012</v>
      </c>
      <c r="I30" s="8"/>
      <c r="J30" s="8"/>
      <c r="K30" s="66">
        <f t="shared" si="3"/>
        <v>34667.120000000003</v>
      </c>
      <c r="L30" s="9">
        <f t="shared" si="4"/>
        <v>102122462.35000013</v>
      </c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>
        <v>588000</v>
      </c>
      <c r="Z30" s="11"/>
      <c r="AA30" s="11"/>
      <c r="AB30" s="11"/>
      <c r="AC30" s="11"/>
      <c r="AD30" s="11"/>
      <c r="AE30" s="74"/>
      <c r="AF30" s="11"/>
      <c r="AG30" s="11"/>
      <c r="AH30" s="11"/>
      <c r="AI30" s="11"/>
      <c r="AJ30" s="11"/>
      <c r="AK30" s="11">
        <v>26250</v>
      </c>
      <c r="AL30" s="11"/>
      <c r="AM30" s="11"/>
      <c r="AN30" s="11"/>
      <c r="AO30" s="11"/>
      <c r="AP30" s="11">
        <v>10500</v>
      </c>
      <c r="AQ30" s="11"/>
      <c r="AR30" s="28"/>
      <c r="AS30" s="11"/>
      <c r="AT30" s="28"/>
      <c r="AU30" s="509"/>
      <c r="AW30" s="115">
        <f t="shared" si="0"/>
        <v>588000</v>
      </c>
      <c r="AX30" s="115">
        <f t="shared" si="1"/>
        <v>588000</v>
      </c>
      <c r="AY30" s="112">
        <f t="shared" si="6"/>
        <v>0</v>
      </c>
      <c r="AZ30" s="111"/>
    </row>
    <row r="31" spans="1:52" s="113" customFormat="1" ht="31.5" hidden="1" customHeight="1" x14ac:dyDescent="0.25">
      <c r="A31" s="511">
        <v>45315</v>
      </c>
      <c r="B31" s="107" t="s">
        <v>351</v>
      </c>
      <c r="C31" s="120" t="s">
        <v>437</v>
      </c>
      <c r="D31" s="121" t="s">
        <v>188</v>
      </c>
      <c r="E31" s="93" t="s">
        <v>377</v>
      </c>
      <c r="F31" s="11"/>
      <c r="G31" s="74">
        <v>807500</v>
      </c>
      <c r="H31" s="66">
        <f t="shared" si="2"/>
        <v>101280295.23000012</v>
      </c>
      <c r="I31" s="8"/>
      <c r="J31" s="8"/>
      <c r="K31" s="66">
        <f t="shared" si="3"/>
        <v>34667.120000000003</v>
      </c>
      <c r="L31" s="9">
        <f t="shared" si="4"/>
        <v>101314962.35000013</v>
      </c>
      <c r="M31" s="11"/>
      <c r="N31" s="11">
        <v>850000</v>
      </c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74"/>
      <c r="AF31" s="11"/>
      <c r="AG31" s="11"/>
      <c r="AH31" s="11"/>
      <c r="AI31" s="11"/>
      <c r="AJ31" s="11"/>
      <c r="AK31" s="11"/>
      <c r="AL31" s="11">
        <v>25500</v>
      </c>
      <c r="AM31" s="11"/>
      <c r="AN31" s="11"/>
      <c r="AO31" s="11"/>
      <c r="AP31" s="11">
        <v>17000</v>
      </c>
      <c r="AQ31" s="11"/>
      <c r="AR31" s="28"/>
      <c r="AS31" s="11"/>
      <c r="AT31" s="28"/>
      <c r="AU31" s="509"/>
      <c r="AW31" s="115">
        <f t="shared" si="0"/>
        <v>850000</v>
      </c>
      <c r="AX31" s="115">
        <f t="shared" si="1"/>
        <v>850000</v>
      </c>
      <c r="AY31" s="112">
        <f t="shared" si="6"/>
        <v>0</v>
      </c>
      <c r="AZ31" s="111"/>
    </row>
    <row r="32" spans="1:52" s="113" customFormat="1" ht="31.5" hidden="1" customHeight="1" x14ac:dyDescent="0.25">
      <c r="A32" s="511">
        <v>45317</v>
      </c>
      <c r="B32" s="107" t="s">
        <v>352</v>
      </c>
      <c r="C32" s="120" t="s">
        <v>438</v>
      </c>
      <c r="D32" s="121" t="s">
        <v>54</v>
      </c>
      <c r="E32" s="93" t="s">
        <v>378</v>
      </c>
      <c r="F32" s="11"/>
      <c r="G32" s="74">
        <v>30935.63</v>
      </c>
      <c r="H32" s="66">
        <f t="shared" si="2"/>
        <v>101249359.60000013</v>
      </c>
      <c r="I32" s="8"/>
      <c r="J32" s="8"/>
      <c r="K32" s="66">
        <f t="shared" si="3"/>
        <v>34667.120000000003</v>
      </c>
      <c r="L32" s="9">
        <f t="shared" si="4"/>
        <v>101284026.72000013</v>
      </c>
      <c r="M32" s="11"/>
      <c r="N32" s="11"/>
      <c r="O32" s="11"/>
      <c r="P32" s="11"/>
      <c r="Q32" s="11"/>
      <c r="R32" s="11">
        <v>32998.01</v>
      </c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74"/>
      <c r="AF32" s="11"/>
      <c r="AG32" s="11"/>
      <c r="AH32" s="11"/>
      <c r="AI32" s="11"/>
      <c r="AJ32" s="11"/>
      <c r="AK32" s="11">
        <v>1473.13</v>
      </c>
      <c r="AL32" s="11"/>
      <c r="AM32" s="11"/>
      <c r="AN32" s="11"/>
      <c r="AO32" s="11">
        <v>589.25</v>
      </c>
      <c r="AP32" s="11"/>
      <c r="AQ32" s="11"/>
      <c r="AR32" s="28"/>
      <c r="AS32" s="11"/>
      <c r="AT32" s="28"/>
      <c r="AU32" s="509"/>
      <c r="AW32" s="115">
        <f t="shared" si="0"/>
        <v>32998.01</v>
      </c>
      <c r="AX32" s="115">
        <f t="shared" si="1"/>
        <v>32998.01</v>
      </c>
      <c r="AY32" s="112">
        <f t="shared" si="6"/>
        <v>0</v>
      </c>
      <c r="AZ32" s="111"/>
    </row>
    <row r="33" spans="1:53" s="113" customFormat="1" ht="31.5" hidden="1" customHeight="1" x14ac:dyDescent="0.25">
      <c r="A33" s="511">
        <v>45317</v>
      </c>
      <c r="B33" s="107" t="s">
        <v>353</v>
      </c>
      <c r="C33" s="120" t="s">
        <v>439</v>
      </c>
      <c r="D33" s="121" t="s">
        <v>54</v>
      </c>
      <c r="E33" s="93" t="s">
        <v>379</v>
      </c>
      <c r="F33" s="11"/>
      <c r="G33" s="74">
        <v>30927.27</v>
      </c>
      <c r="H33" s="66">
        <f t="shared" si="2"/>
        <v>101218432.33000013</v>
      </c>
      <c r="I33" s="8"/>
      <c r="J33" s="8"/>
      <c r="K33" s="66">
        <f t="shared" si="3"/>
        <v>34667.120000000003</v>
      </c>
      <c r="L33" s="9">
        <f t="shared" si="4"/>
        <v>101253099.45000014</v>
      </c>
      <c r="M33" s="11"/>
      <c r="N33" s="11"/>
      <c r="O33" s="11"/>
      <c r="P33" s="11"/>
      <c r="Q33" s="11"/>
      <c r="R33" s="11">
        <v>32989</v>
      </c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74"/>
      <c r="AF33" s="11"/>
      <c r="AG33" s="11"/>
      <c r="AH33" s="11"/>
      <c r="AI33" s="11"/>
      <c r="AJ33" s="11"/>
      <c r="AK33" s="11">
        <v>1472.68</v>
      </c>
      <c r="AL33" s="11"/>
      <c r="AM33" s="11"/>
      <c r="AN33" s="11"/>
      <c r="AO33" s="11">
        <v>589.04999999999995</v>
      </c>
      <c r="AP33" s="11"/>
      <c r="AQ33" s="11"/>
      <c r="AR33" s="28"/>
      <c r="AS33" s="11"/>
      <c r="AT33" s="28"/>
      <c r="AU33" s="509"/>
      <c r="AW33" s="115">
        <f t="shared" si="0"/>
        <v>32989</v>
      </c>
      <c r="AX33" s="115">
        <f t="shared" si="1"/>
        <v>32989</v>
      </c>
      <c r="AY33" s="112">
        <f t="shared" si="6"/>
        <v>0</v>
      </c>
      <c r="AZ33" s="111"/>
    </row>
    <row r="34" spans="1:53" s="113" customFormat="1" ht="15.75" hidden="1" customHeight="1" x14ac:dyDescent="0.25">
      <c r="A34" s="511">
        <v>45317</v>
      </c>
      <c r="B34" s="107" t="s">
        <v>354</v>
      </c>
      <c r="C34" s="120" t="s">
        <v>440</v>
      </c>
      <c r="D34" s="121" t="s">
        <v>54</v>
      </c>
      <c r="E34" s="93" t="s">
        <v>380</v>
      </c>
      <c r="F34" s="11"/>
      <c r="G34" s="74">
        <v>28115.62</v>
      </c>
      <c r="H34" s="66">
        <f t="shared" si="2"/>
        <v>101190316.71000013</v>
      </c>
      <c r="I34" s="8"/>
      <c r="J34" s="8"/>
      <c r="K34" s="66">
        <f t="shared" si="3"/>
        <v>34667.120000000003</v>
      </c>
      <c r="L34" s="9">
        <f t="shared" si="4"/>
        <v>101224983.83000013</v>
      </c>
      <c r="M34" s="11"/>
      <c r="N34" s="11"/>
      <c r="O34" s="11"/>
      <c r="P34" s="11"/>
      <c r="Q34" s="11"/>
      <c r="R34" s="11">
        <v>29990</v>
      </c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74"/>
      <c r="AF34" s="11"/>
      <c r="AG34" s="11"/>
      <c r="AH34" s="11"/>
      <c r="AI34" s="11"/>
      <c r="AJ34" s="11"/>
      <c r="AK34" s="11">
        <v>1338.84</v>
      </c>
      <c r="AL34" s="11"/>
      <c r="AM34" s="11"/>
      <c r="AN34" s="11"/>
      <c r="AO34" s="11">
        <v>535.54</v>
      </c>
      <c r="AP34" s="11"/>
      <c r="AQ34" s="11"/>
      <c r="AR34" s="28"/>
      <c r="AS34" s="11"/>
      <c r="AT34" s="28"/>
      <c r="AU34" s="509"/>
      <c r="AW34" s="115">
        <f t="shared" si="0"/>
        <v>29990</v>
      </c>
      <c r="AX34" s="115">
        <f t="shared" si="1"/>
        <v>29990</v>
      </c>
      <c r="AY34" s="112">
        <f t="shared" si="6"/>
        <v>0</v>
      </c>
      <c r="AZ34" s="111"/>
    </row>
    <row r="35" spans="1:53" s="113" customFormat="1" ht="15.75" hidden="1" customHeight="1" x14ac:dyDescent="0.25">
      <c r="A35" s="511">
        <v>45317</v>
      </c>
      <c r="B35" s="107" t="s">
        <v>355</v>
      </c>
      <c r="C35" s="120" t="s">
        <v>441</v>
      </c>
      <c r="D35" s="121" t="s">
        <v>54</v>
      </c>
      <c r="E35" s="93" t="s">
        <v>381</v>
      </c>
      <c r="F35" s="11"/>
      <c r="G35" s="74">
        <v>30927.27</v>
      </c>
      <c r="H35" s="66">
        <f t="shared" si="2"/>
        <v>101159389.44000013</v>
      </c>
      <c r="I35" s="8"/>
      <c r="J35" s="8"/>
      <c r="K35" s="66">
        <f t="shared" si="3"/>
        <v>34667.120000000003</v>
      </c>
      <c r="L35" s="9">
        <f t="shared" si="4"/>
        <v>101194056.56000014</v>
      </c>
      <c r="M35" s="11"/>
      <c r="N35" s="11"/>
      <c r="O35" s="11"/>
      <c r="P35" s="11"/>
      <c r="Q35" s="11"/>
      <c r="R35" s="11">
        <v>32989</v>
      </c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74"/>
      <c r="AF35" s="11"/>
      <c r="AG35" s="11"/>
      <c r="AH35" s="11"/>
      <c r="AI35" s="11"/>
      <c r="AJ35" s="11"/>
      <c r="AK35" s="11">
        <v>1472.68</v>
      </c>
      <c r="AL35" s="11"/>
      <c r="AM35" s="11"/>
      <c r="AN35" s="11"/>
      <c r="AO35" s="11">
        <v>589.04999999999995</v>
      </c>
      <c r="AP35" s="11"/>
      <c r="AQ35" s="11"/>
      <c r="AR35" s="28"/>
      <c r="AS35" s="11"/>
      <c r="AT35" s="28"/>
      <c r="AU35" s="509"/>
      <c r="AW35" s="115">
        <f t="shared" si="0"/>
        <v>32989</v>
      </c>
      <c r="AX35" s="115">
        <f t="shared" si="1"/>
        <v>32989</v>
      </c>
      <c r="AY35" s="112">
        <f t="shared" si="6"/>
        <v>0</v>
      </c>
      <c r="AZ35" s="111"/>
    </row>
    <row r="36" spans="1:53" s="113" customFormat="1" ht="31.5" hidden="1" customHeight="1" x14ac:dyDescent="0.25">
      <c r="A36" s="511">
        <v>45317</v>
      </c>
      <c r="B36" s="107" t="s">
        <v>356</v>
      </c>
      <c r="C36" s="120" t="s">
        <v>442</v>
      </c>
      <c r="D36" s="121" t="s">
        <v>54</v>
      </c>
      <c r="E36" s="93" t="s">
        <v>382</v>
      </c>
      <c r="F36" s="11"/>
      <c r="G36" s="11">
        <v>30927.27</v>
      </c>
      <c r="H36" s="66">
        <f t="shared" si="2"/>
        <v>101128462.17000014</v>
      </c>
      <c r="I36" s="8"/>
      <c r="J36" s="8"/>
      <c r="K36" s="66">
        <f t="shared" si="3"/>
        <v>34667.120000000003</v>
      </c>
      <c r="L36" s="9">
        <f t="shared" si="4"/>
        <v>101163129.29000014</v>
      </c>
      <c r="M36" s="11"/>
      <c r="N36" s="11"/>
      <c r="O36" s="11"/>
      <c r="P36" s="11"/>
      <c r="Q36" s="11"/>
      <c r="R36" s="11">
        <v>32989</v>
      </c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74"/>
      <c r="AF36" s="11"/>
      <c r="AG36" s="11"/>
      <c r="AH36" s="11"/>
      <c r="AI36" s="11"/>
      <c r="AJ36" s="11"/>
      <c r="AK36" s="11">
        <v>1472.68</v>
      </c>
      <c r="AL36" s="11"/>
      <c r="AM36" s="11"/>
      <c r="AN36" s="11"/>
      <c r="AO36" s="11">
        <v>589.04999999999995</v>
      </c>
      <c r="AP36" s="11"/>
      <c r="AQ36" s="11"/>
      <c r="AR36" s="28"/>
      <c r="AS36" s="11"/>
      <c r="AT36" s="28"/>
      <c r="AU36" s="509"/>
      <c r="AW36" s="115">
        <f t="shared" si="0"/>
        <v>32989</v>
      </c>
      <c r="AX36" s="115">
        <f t="shared" si="1"/>
        <v>32989</v>
      </c>
      <c r="AY36" s="112">
        <f t="shared" si="6"/>
        <v>0</v>
      </c>
      <c r="AZ36" s="111"/>
    </row>
    <row r="37" spans="1:53" s="113" customFormat="1" ht="31.5" hidden="1" customHeight="1" x14ac:dyDescent="0.25">
      <c r="A37" s="511">
        <v>45317</v>
      </c>
      <c r="B37" s="107" t="s">
        <v>357</v>
      </c>
      <c r="C37" s="120" t="s">
        <v>443</v>
      </c>
      <c r="D37" s="121" t="s">
        <v>54</v>
      </c>
      <c r="E37" s="93" t="s">
        <v>383</v>
      </c>
      <c r="F37" s="11"/>
      <c r="G37" s="11">
        <v>30927.27</v>
      </c>
      <c r="H37" s="66">
        <f t="shared" si="2"/>
        <v>101097534.90000014</v>
      </c>
      <c r="I37" s="8"/>
      <c r="J37" s="8"/>
      <c r="K37" s="66">
        <f t="shared" si="3"/>
        <v>34667.120000000003</v>
      </c>
      <c r="L37" s="9">
        <f t="shared" si="4"/>
        <v>101132202.02000014</v>
      </c>
      <c r="M37" s="11"/>
      <c r="N37" s="11"/>
      <c r="O37" s="11"/>
      <c r="P37" s="11"/>
      <c r="Q37" s="11"/>
      <c r="R37" s="11">
        <v>32989</v>
      </c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74"/>
      <c r="AF37" s="11"/>
      <c r="AG37" s="11"/>
      <c r="AH37" s="11"/>
      <c r="AI37" s="11"/>
      <c r="AJ37" s="11"/>
      <c r="AK37" s="11">
        <v>1472.68</v>
      </c>
      <c r="AL37" s="11"/>
      <c r="AM37" s="11"/>
      <c r="AN37" s="11"/>
      <c r="AO37" s="11">
        <v>589.04999999999995</v>
      </c>
      <c r="AP37" s="11"/>
      <c r="AQ37" s="11"/>
      <c r="AR37" s="28"/>
      <c r="AS37" s="11"/>
      <c r="AT37" s="28"/>
      <c r="AU37" s="509"/>
      <c r="AW37" s="115">
        <f t="shared" si="0"/>
        <v>32989</v>
      </c>
      <c r="AX37" s="115">
        <f t="shared" si="1"/>
        <v>32989</v>
      </c>
      <c r="AY37" s="112">
        <f t="shared" si="6"/>
        <v>0</v>
      </c>
      <c r="AZ37" s="111"/>
    </row>
    <row r="38" spans="1:53" s="113" customFormat="1" ht="15.75" hidden="1" customHeight="1" x14ac:dyDescent="0.25">
      <c r="A38" s="507"/>
      <c r="B38" s="122"/>
      <c r="C38" s="122"/>
      <c r="D38" s="123"/>
      <c r="E38" s="93"/>
      <c r="F38" s="8"/>
      <c r="G38" s="8"/>
      <c r="H38" s="66">
        <f t="shared" si="2"/>
        <v>101097534.90000014</v>
      </c>
      <c r="I38" s="8"/>
      <c r="J38" s="8"/>
      <c r="K38" s="66">
        <f t="shared" si="3"/>
        <v>34667.120000000003</v>
      </c>
      <c r="L38" s="9">
        <f t="shared" si="4"/>
        <v>101132202.02000014</v>
      </c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73"/>
      <c r="AF38" s="8"/>
      <c r="AG38" s="8"/>
      <c r="AH38" s="8"/>
      <c r="AI38" s="8"/>
      <c r="AJ38" s="8"/>
      <c r="AK38" s="9"/>
      <c r="AL38" s="9"/>
      <c r="AM38" s="9"/>
      <c r="AN38" s="9"/>
      <c r="AO38" s="9"/>
      <c r="AP38" s="9"/>
      <c r="AQ38" s="9"/>
      <c r="AR38" s="26"/>
      <c r="AS38" s="9"/>
      <c r="AT38" s="26"/>
      <c r="AU38" s="508"/>
      <c r="AW38" s="115">
        <f t="shared" si="0"/>
        <v>0</v>
      </c>
      <c r="AX38" s="115">
        <f t="shared" si="1"/>
        <v>0</v>
      </c>
      <c r="AY38" s="112">
        <f t="shared" si="6"/>
        <v>0</v>
      </c>
      <c r="AZ38" s="111"/>
    </row>
    <row r="39" spans="1:53" s="128" customFormat="1" ht="16.5" hidden="1" customHeight="1" thickBot="1" x14ac:dyDescent="0.3">
      <c r="A39" s="512"/>
      <c r="B39" s="15"/>
      <c r="C39" s="15"/>
      <c r="D39" s="124"/>
      <c r="E39" s="125" t="s">
        <v>329</v>
      </c>
      <c r="F39" s="13">
        <f>SUM(F11:F38)</f>
        <v>2193959.4500000002</v>
      </c>
      <c r="G39" s="13">
        <f>SUM(G11:G38)</f>
        <v>7253894.4699999979</v>
      </c>
      <c r="H39" s="65">
        <f>H38</f>
        <v>101097534.90000014</v>
      </c>
      <c r="I39" s="13">
        <f>SUM(I11:I38)</f>
        <v>9.01</v>
      </c>
      <c r="J39" s="13">
        <f>SUM(J11:J38)</f>
        <v>0</v>
      </c>
      <c r="K39" s="65">
        <f>K38</f>
        <v>34667.120000000003</v>
      </c>
      <c r="L39" s="13">
        <f t="shared" si="4"/>
        <v>101132202.02000014</v>
      </c>
      <c r="M39" s="13">
        <f>SUM(M11:M38)</f>
        <v>135000</v>
      </c>
      <c r="N39" s="13">
        <f>SUM(N11:N38)</f>
        <v>1629000</v>
      </c>
      <c r="O39" s="13">
        <f t="shared" ref="O39:AU39" si="7">SUM(O11:O38)</f>
        <v>0</v>
      </c>
      <c r="P39" s="13">
        <f t="shared" si="7"/>
        <v>0</v>
      </c>
      <c r="Q39" s="13">
        <f t="shared" si="7"/>
        <v>2622350</v>
      </c>
      <c r="R39" s="13">
        <f t="shared" si="7"/>
        <v>194944.01</v>
      </c>
      <c r="S39" s="13">
        <f t="shared" si="7"/>
        <v>0</v>
      </c>
      <c r="T39" s="13">
        <f t="shared" si="7"/>
        <v>0</v>
      </c>
      <c r="U39" s="13">
        <f t="shared" si="7"/>
        <v>154600</v>
      </c>
      <c r="V39" s="13">
        <f t="shared" si="7"/>
        <v>0</v>
      </c>
      <c r="W39" s="13">
        <f t="shared" si="7"/>
        <v>1015000</v>
      </c>
      <c r="X39" s="13">
        <f t="shared" si="7"/>
        <v>0</v>
      </c>
      <c r="Y39" s="13">
        <f t="shared" si="7"/>
        <v>1620075</v>
      </c>
      <c r="Z39" s="13">
        <f t="shared" si="7"/>
        <v>0</v>
      </c>
      <c r="AA39" s="13">
        <f t="shared" si="7"/>
        <v>0</v>
      </c>
      <c r="AB39" s="13">
        <f t="shared" si="7"/>
        <v>0</v>
      </c>
      <c r="AC39" s="13">
        <f t="shared" si="7"/>
        <v>0</v>
      </c>
      <c r="AD39" s="13">
        <f t="shared" si="7"/>
        <v>223000</v>
      </c>
      <c r="AE39" s="13">
        <f t="shared" si="7"/>
        <v>0</v>
      </c>
      <c r="AF39" s="13">
        <f t="shared" si="7"/>
        <v>0</v>
      </c>
      <c r="AG39" s="13">
        <f t="shared" si="7"/>
        <v>0</v>
      </c>
      <c r="AH39" s="13">
        <f t="shared" si="7"/>
        <v>2230</v>
      </c>
      <c r="AI39" s="13">
        <f t="shared" si="7"/>
        <v>0</v>
      </c>
      <c r="AJ39" s="13">
        <f t="shared" si="7"/>
        <v>107964.28714285709</v>
      </c>
      <c r="AK39" s="13">
        <f t="shared" si="7"/>
        <v>34952.69</v>
      </c>
      <c r="AL39" s="13">
        <f t="shared" si="7"/>
        <v>116442.75</v>
      </c>
      <c r="AM39" s="13">
        <f t="shared" si="7"/>
        <v>0</v>
      </c>
      <c r="AN39" s="13">
        <f t="shared" si="7"/>
        <v>19107.501428571424</v>
      </c>
      <c r="AO39" s="13">
        <f t="shared" si="7"/>
        <v>3480.99</v>
      </c>
      <c r="AP39" s="13">
        <f t="shared" si="7"/>
        <v>114620.64</v>
      </c>
      <c r="AQ39" s="13">
        <f t="shared" si="7"/>
        <v>0</v>
      </c>
      <c r="AR39" s="13">
        <f t="shared" si="7"/>
        <v>0</v>
      </c>
      <c r="AS39" s="13">
        <f t="shared" si="7"/>
        <v>0</v>
      </c>
      <c r="AT39" s="13">
        <f t="shared" si="7"/>
        <v>0</v>
      </c>
      <c r="AU39" s="513">
        <f t="shared" si="7"/>
        <v>0</v>
      </c>
      <c r="AW39" s="115">
        <f>G39+J39+SUM(AH39:AU39)</f>
        <v>7652693.3285714267</v>
      </c>
      <c r="AX39" s="115">
        <f>SUM(M39:AG39)</f>
        <v>7593969.0099999998</v>
      </c>
      <c r="AY39" s="112">
        <f>AW39-AX39</f>
        <v>58724.318571426906</v>
      </c>
      <c r="AZ39" s="111"/>
      <c r="BA39" s="127"/>
    </row>
    <row r="40" spans="1:53" s="113" customFormat="1" ht="15.75" hidden="1" customHeight="1" x14ac:dyDescent="0.25">
      <c r="A40" s="514"/>
      <c r="B40" s="182"/>
      <c r="C40" s="182"/>
      <c r="D40" s="183"/>
      <c r="E40" s="117"/>
      <c r="F40" s="74"/>
      <c r="G40" s="74"/>
      <c r="H40" s="74"/>
      <c r="I40" s="74"/>
      <c r="J40" s="74"/>
      <c r="K40" s="184"/>
      <c r="L40" s="185">
        <f t="shared" si="4"/>
        <v>0</v>
      </c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186"/>
      <c r="AL40" s="186"/>
      <c r="AM40" s="186"/>
      <c r="AN40" s="186"/>
      <c r="AO40" s="186"/>
      <c r="AP40" s="186"/>
      <c r="AQ40" s="12"/>
      <c r="AR40" s="27"/>
      <c r="AS40" s="12"/>
      <c r="AT40" s="27"/>
      <c r="AU40" s="515"/>
      <c r="AW40" s="115">
        <f t="shared" si="0"/>
        <v>0</v>
      </c>
      <c r="AX40" s="115">
        <f t="shared" si="1"/>
        <v>0</v>
      </c>
      <c r="AY40" s="112">
        <f t="shared" si="6"/>
        <v>0</v>
      </c>
      <c r="AZ40" s="111"/>
    </row>
    <row r="41" spans="1:53" s="132" customFormat="1" ht="26.25" hidden="1" customHeight="1" x14ac:dyDescent="0.25">
      <c r="A41" s="516">
        <v>45329</v>
      </c>
      <c r="B41" s="177"/>
      <c r="C41" s="177" t="s">
        <v>386</v>
      </c>
      <c r="D41" s="180"/>
      <c r="E41" s="117" t="s">
        <v>80</v>
      </c>
      <c r="F41" s="73"/>
      <c r="G41" s="73"/>
      <c r="H41" s="74">
        <f>H39+F41-G41</f>
        <v>101097534.90000014</v>
      </c>
      <c r="I41" s="74">
        <v>500</v>
      </c>
      <c r="J41" s="74"/>
      <c r="K41" s="76">
        <f>K39+I41-J41</f>
        <v>35167.120000000003</v>
      </c>
      <c r="L41" s="185">
        <f t="shared" si="4"/>
        <v>101132702.02000014</v>
      </c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101"/>
      <c r="AR41" s="129"/>
      <c r="AS41" s="101"/>
      <c r="AT41" s="129"/>
      <c r="AU41" s="517"/>
      <c r="AW41" s="115">
        <f t="shared" si="0"/>
        <v>0</v>
      </c>
      <c r="AX41" s="115">
        <f t="shared" si="1"/>
        <v>0</v>
      </c>
      <c r="AY41" s="112">
        <f t="shared" si="6"/>
        <v>0</v>
      </c>
      <c r="AZ41" s="131"/>
    </row>
    <row r="42" spans="1:53" s="134" customFormat="1" ht="31.5" hidden="1" customHeight="1" x14ac:dyDescent="0.25">
      <c r="A42" s="518">
        <v>45328</v>
      </c>
      <c r="B42" s="187" t="s">
        <v>387</v>
      </c>
      <c r="C42" s="120" t="s">
        <v>444</v>
      </c>
      <c r="D42" s="180" t="s">
        <v>188</v>
      </c>
      <c r="E42" s="180" t="s">
        <v>388</v>
      </c>
      <c r="F42" s="73"/>
      <c r="G42" s="73">
        <v>279300</v>
      </c>
      <c r="H42" s="74">
        <f>H41+F42-G42</f>
        <v>100818234.90000014</v>
      </c>
      <c r="I42" s="74"/>
      <c r="J42" s="74"/>
      <c r="K42" s="184">
        <f>K41+I42-J42</f>
        <v>35167.120000000003</v>
      </c>
      <c r="L42" s="185">
        <f t="shared" si="4"/>
        <v>100853402.02000014</v>
      </c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>
        <v>294000</v>
      </c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>
        <v>8820</v>
      </c>
      <c r="AM42" s="73"/>
      <c r="AN42" s="73"/>
      <c r="AO42" s="73"/>
      <c r="AP42" s="73">
        <v>5880</v>
      </c>
      <c r="AQ42" s="98"/>
      <c r="AR42" s="102"/>
      <c r="AS42" s="98"/>
      <c r="AT42" s="102"/>
      <c r="AU42" s="519"/>
      <c r="AW42" s="115">
        <f t="shared" si="0"/>
        <v>294000</v>
      </c>
      <c r="AX42" s="115">
        <f t="shared" si="1"/>
        <v>294000</v>
      </c>
      <c r="AY42" s="112">
        <f t="shared" si="6"/>
        <v>0</v>
      </c>
      <c r="AZ42" s="131"/>
    </row>
    <row r="43" spans="1:53" s="134" customFormat="1" ht="31.5" hidden="1" customHeight="1" x14ac:dyDescent="0.25">
      <c r="A43" s="518">
        <v>45328</v>
      </c>
      <c r="B43" s="181" t="s">
        <v>389</v>
      </c>
      <c r="C43" s="120" t="s">
        <v>445</v>
      </c>
      <c r="D43" s="180" t="s">
        <v>188</v>
      </c>
      <c r="E43" s="180" t="s">
        <v>390</v>
      </c>
      <c r="F43" s="74"/>
      <c r="G43" s="74">
        <v>549461</v>
      </c>
      <c r="H43" s="74">
        <f t="shared" ref="H43:H49" si="8">H42+F43-G43</f>
        <v>100268773.90000014</v>
      </c>
      <c r="I43" s="74"/>
      <c r="J43" s="74"/>
      <c r="K43" s="184">
        <f t="shared" ref="K43:K49" si="9">K42+I43-J43</f>
        <v>35167.120000000003</v>
      </c>
      <c r="L43" s="185">
        <f t="shared" si="4"/>
        <v>100303941.02000014</v>
      </c>
      <c r="M43" s="74"/>
      <c r="N43" s="74">
        <v>578380</v>
      </c>
      <c r="O43" s="74"/>
      <c r="P43" s="74"/>
      <c r="Q43" s="74"/>
      <c r="R43" s="73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3"/>
      <c r="AH43" s="74"/>
      <c r="AI43" s="74"/>
      <c r="AJ43" s="74"/>
      <c r="AK43" s="74"/>
      <c r="AL43" s="74">
        <v>17351.400000000001</v>
      </c>
      <c r="AM43" s="74"/>
      <c r="AN43" s="74"/>
      <c r="AO43" s="74"/>
      <c r="AP43" s="74">
        <v>11567.6</v>
      </c>
      <c r="AQ43" s="95"/>
      <c r="AR43" s="100"/>
      <c r="AS43" s="95"/>
      <c r="AT43" s="100"/>
      <c r="AU43" s="520"/>
      <c r="AW43" s="115">
        <f t="shared" si="0"/>
        <v>578380</v>
      </c>
      <c r="AX43" s="115">
        <f t="shared" si="1"/>
        <v>578380</v>
      </c>
      <c r="AY43" s="112">
        <f t="shared" si="6"/>
        <v>0</v>
      </c>
      <c r="AZ43" s="131"/>
    </row>
    <row r="44" spans="1:53" s="134" customFormat="1" ht="31.5" hidden="1" customHeight="1" x14ac:dyDescent="0.25">
      <c r="A44" s="518">
        <v>45328</v>
      </c>
      <c r="B44" s="187" t="s">
        <v>391</v>
      </c>
      <c r="C44" s="120" t="s">
        <v>446</v>
      </c>
      <c r="D44" s="190" t="s">
        <v>63</v>
      </c>
      <c r="E44" s="190" t="s">
        <v>392</v>
      </c>
      <c r="F44" s="73"/>
      <c r="G44" s="73">
        <v>135000</v>
      </c>
      <c r="H44" s="74">
        <f t="shared" si="8"/>
        <v>100133773.90000014</v>
      </c>
      <c r="I44" s="74"/>
      <c r="J44" s="74"/>
      <c r="K44" s="184">
        <f t="shared" si="9"/>
        <v>35167.120000000003</v>
      </c>
      <c r="L44" s="185">
        <f t="shared" si="4"/>
        <v>100168941.02000014</v>
      </c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>
        <v>135000</v>
      </c>
      <c r="X44" s="74"/>
      <c r="Y44" s="74"/>
      <c r="Z44" s="74"/>
      <c r="AA44" s="74"/>
      <c r="AB44" s="74"/>
      <c r="AC44" s="74"/>
      <c r="AD44" s="74"/>
      <c r="AE44" s="74"/>
      <c r="AF44" s="74"/>
      <c r="AG44" s="73"/>
      <c r="AH44" s="74"/>
      <c r="AI44" s="74"/>
      <c r="AJ44" s="74"/>
      <c r="AK44" s="76"/>
      <c r="AL44" s="76"/>
      <c r="AM44" s="76"/>
      <c r="AN44" s="76"/>
      <c r="AO44" s="76"/>
      <c r="AP44" s="74"/>
      <c r="AQ44" s="95"/>
      <c r="AR44" s="100"/>
      <c r="AS44" s="95"/>
      <c r="AT44" s="100"/>
      <c r="AU44" s="520"/>
      <c r="AW44" s="115">
        <f t="shared" ref="AW44:AW107" si="10">G44+J44+SUM(AH44:AU44)</f>
        <v>135000</v>
      </c>
      <c r="AX44" s="115">
        <f t="shared" si="1"/>
        <v>135000</v>
      </c>
      <c r="AY44" s="112">
        <f t="shared" si="6"/>
        <v>0</v>
      </c>
      <c r="AZ44" s="131"/>
    </row>
    <row r="45" spans="1:53" s="134" customFormat="1" ht="15.75" hidden="1" customHeight="1" x14ac:dyDescent="0.25">
      <c r="A45" s="518">
        <v>45329</v>
      </c>
      <c r="B45" s="187" t="s">
        <v>393</v>
      </c>
      <c r="C45" s="120" t="s">
        <v>447</v>
      </c>
      <c r="D45" s="180" t="s">
        <v>63</v>
      </c>
      <c r="E45" s="180" t="s">
        <v>218</v>
      </c>
      <c r="F45" s="73"/>
      <c r="G45" s="73">
        <v>120000</v>
      </c>
      <c r="H45" s="74">
        <f t="shared" si="8"/>
        <v>100013773.90000014</v>
      </c>
      <c r="I45" s="74"/>
      <c r="J45" s="74"/>
      <c r="K45" s="184">
        <f t="shared" si="9"/>
        <v>35167.120000000003</v>
      </c>
      <c r="L45" s="185">
        <f t="shared" si="4"/>
        <v>100048941.02000014</v>
      </c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>
        <v>120000</v>
      </c>
      <c r="X45" s="73"/>
      <c r="Y45" s="74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98"/>
      <c r="AR45" s="102"/>
      <c r="AS45" s="98"/>
      <c r="AT45" s="102"/>
      <c r="AU45" s="519"/>
      <c r="AW45" s="115">
        <f t="shared" si="10"/>
        <v>120000</v>
      </c>
      <c r="AX45" s="115">
        <f t="shared" si="1"/>
        <v>120000</v>
      </c>
      <c r="AY45" s="112">
        <f t="shared" si="6"/>
        <v>0</v>
      </c>
      <c r="AZ45" s="131"/>
    </row>
    <row r="46" spans="1:53" s="134" customFormat="1" ht="31.5" hidden="1" customHeight="1" x14ac:dyDescent="0.25">
      <c r="A46" s="518">
        <v>45330</v>
      </c>
      <c r="B46" s="187" t="s">
        <v>394</v>
      </c>
      <c r="C46" s="189" t="s">
        <v>395</v>
      </c>
      <c r="D46" s="191" t="s">
        <v>51</v>
      </c>
      <c r="E46" s="178" t="s">
        <v>396</v>
      </c>
      <c r="F46" s="73"/>
      <c r="G46" s="73">
        <v>396568.86</v>
      </c>
      <c r="H46" s="74">
        <f t="shared" si="8"/>
        <v>99617205.040000141</v>
      </c>
      <c r="I46" s="74"/>
      <c r="J46" s="74"/>
      <c r="K46" s="184">
        <f t="shared" si="9"/>
        <v>35167.120000000003</v>
      </c>
      <c r="L46" s="185">
        <f t="shared" si="4"/>
        <v>99652372.160000145</v>
      </c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>
        <v>-107964.29</v>
      </c>
      <c r="AK46" s="73">
        <v>-34952.69</v>
      </c>
      <c r="AL46" s="73">
        <v>-116442.75</v>
      </c>
      <c r="AM46" s="73">
        <v>0</v>
      </c>
      <c r="AN46" s="73">
        <v>-19107.5</v>
      </c>
      <c r="AO46" s="73">
        <v>-3480.99</v>
      </c>
      <c r="AP46" s="73">
        <v>-114620.64</v>
      </c>
      <c r="AQ46" s="98">
        <v>0</v>
      </c>
      <c r="AR46" s="102">
        <v>0</v>
      </c>
      <c r="AS46" s="98">
        <v>0</v>
      </c>
      <c r="AT46" s="102">
        <v>0</v>
      </c>
      <c r="AU46" s="519">
        <v>0</v>
      </c>
      <c r="AW46" s="115">
        <f t="shared" si="10"/>
        <v>0</v>
      </c>
      <c r="AX46" s="115">
        <f t="shared" si="1"/>
        <v>0</v>
      </c>
      <c r="AY46" s="112">
        <f t="shared" si="6"/>
        <v>0</v>
      </c>
      <c r="AZ46" s="131"/>
    </row>
    <row r="47" spans="1:53" s="134" customFormat="1" ht="31.5" hidden="1" customHeight="1" x14ac:dyDescent="0.25">
      <c r="A47" s="518">
        <v>45334</v>
      </c>
      <c r="B47" s="187" t="s">
        <v>397</v>
      </c>
      <c r="C47" s="120" t="s">
        <v>448</v>
      </c>
      <c r="D47" s="191" t="s">
        <v>398</v>
      </c>
      <c r="E47" s="178" t="s">
        <v>399</v>
      </c>
      <c r="F47" s="73"/>
      <c r="G47" s="73">
        <v>1742529.15</v>
      </c>
      <c r="H47" s="74">
        <f t="shared" si="8"/>
        <v>97874675.890000135</v>
      </c>
      <c r="I47" s="74"/>
      <c r="J47" s="74"/>
      <c r="K47" s="184">
        <f t="shared" si="9"/>
        <v>35167.120000000003</v>
      </c>
      <c r="L47" s="185">
        <f t="shared" si="4"/>
        <v>97909843.010000139</v>
      </c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>
        <v>1742529.15</v>
      </c>
      <c r="AH47" s="73"/>
      <c r="AI47" s="73"/>
      <c r="AJ47" s="73"/>
      <c r="AK47" s="73"/>
      <c r="AL47" s="73"/>
      <c r="AM47" s="73"/>
      <c r="AN47" s="73"/>
      <c r="AO47" s="73"/>
      <c r="AP47" s="73"/>
      <c r="AQ47" s="98"/>
      <c r="AR47" s="102"/>
      <c r="AS47" s="98"/>
      <c r="AT47" s="102"/>
      <c r="AU47" s="519"/>
      <c r="AW47" s="115">
        <f t="shared" si="10"/>
        <v>1742529.15</v>
      </c>
      <c r="AX47" s="115">
        <f t="shared" si="1"/>
        <v>1742529.15</v>
      </c>
      <c r="AY47" s="112">
        <f t="shared" si="6"/>
        <v>0</v>
      </c>
      <c r="AZ47" s="131"/>
    </row>
    <row r="48" spans="1:53" s="134" customFormat="1" ht="15" hidden="1" customHeight="1" x14ac:dyDescent="0.25">
      <c r="A48" s="518"/>
      <c r="B48" s="177"/>
      <c r="C48" s="188"/>
      <c r="D48" s="191"/>
      <c r="E48" s="178"/>
      <c r="F48" s="73"/>
      <c r="G48" s="73"/>
      <c r="H48" s="74">
        <f t="shared" si="8"/>
        <v>97874675.890000135</v>
      </c>
      <c r="I48" s="74"/>
      <c r="J48" s="74"/>
      <c r="K48" s="184">
        <f t="shared" si="9"/>
        <v>35167.120000000003</v>
      </c>
      <c r="L48" s="185">
        <f t="shared" si="4"/>
        <v>97909843.010000139</v>
      </c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98"/>
      <c r="AR48" s="102"/>
      <c r="AS48" s="98"/>
      <c r="AT48" s="102"/>
      <c r="AU48" s="519"/>
      <c r="AW48" s="115">
        <f t="shared" si="10"/>
        <v>0</v>
      </c>
      <c r="AX48" s="115">
        <f t="shared" si="1"/>
        <v>0</v>
      </c>
      <c r="AY48" s="112">
        <f t="shared" si="6"/>
        <v>0</v>
      </c>
      <c r="AZ48" s="131"/>
    </row>
    <row r="49" spans="1:54" s="134" customFormat="1" ht="15" hidden="1" customHeight="1" x14ac:dyDescent="0.25">
      <c r="A49" s="518"/>
      <c r="B49" s="189"/>
      <c r="C49" s="189"/>
      <c r="D49" s="191"/>
      <c r="E49" s="178"/>
      <c r="F49" s="73"/>
      <c r="G49" s="73"/>
      <c r="H49" s="74">
        <f t="shared" si="8"/>
        <v>97874675.890000135</v>
      </c>
      <c r="I49" s="74"/>
      <c r="J49" s="74"/>
      <c r="K49" s="184">
        <f t="shared" si="9"/>
        <v>35167.120000000003</v>
      </c>
      <c r="L49" s="185">
        <f t="shared" si="4"/>
        <v>97909843.010000139</v>
      </c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185"/>
      <c r="AL49" s="185"/>
      <c r="AM49" s="185"/>
      <c r="AN49" s="185"/>
      <c r="AO49" s="185"/>
      <c r="AP49" s="185"/>
      <c r="AQ49" s="99"/>
      <c r="AR49" s="103"/>
      <c r="AS49" s="99"/>
      <c r="AT49" s="103"/>
      <c r="AU49" s="521"/>
      <c r="AW49" s="115">
        <f t="shared" si="10"/>
        <v>0</v>
      </c>
      <c r="AX49" s="115">
        <f t="shared" si="1"/>
        <v>0</v>
      </c>
      <c r="AY49" s="112">
        <f t="shared" si="6"/>
        <v>0</v>
      </c>
      <c r="AZ49" s="131"/>
    </row>
    <row r="50" spans="1:54" s="131" customFormat="1" ht="16.5" hidden="1" customHeight="1" thickBot="1" x14ac:dyDescent="0.3">
      <c r="A50" s="522"/>
      <c r="B50" s="193"/>
      <c r="C50" s="193"/>
      <c r="D50" s="194"/>
      <c r="E50" s="195" t="s">
        <v>400</v>
      </c>
      <c r="F50" s="75">
        <f>SUM(F40:F49)</f>
        <v>0</v>
      </c>
      <c r="G50" s="75">
        <f>SUM(G40:G49)</f>
        <v>3222859.01</v>
      </c>
      <c r="H50" s="75">
        <f>H49</f>
        <v>97874675.890000135</v>
      </c>
      <c r="I50" s="75">
        <f>SUM(I40:I49)</f>
        <v>500</v>
      </c>
      <c r="J50" s="75">
        <f>SUM(J40:J49)</f>
        <v>0</v>
      </c>
      <c r="K50" s="196">
        <f>K49</f>
        <v>35167.120000000003</v>
      </c>
      <c r="L50" s="75">
        <f t="shared" si="4"/>
        <v>97909843.010000139</v>
      </c>
      <c r="M50" s="75">
        <f t="shared" ref="M50:AU50" si="11">SUM(M40:M49)</f>
        <v>0</v>
      </c>
      <c r="N50" s="75">
        <f t="shared" ref="N50" si="12">SUM(N40:N49)</f>
        <v>578380</v>
      </c>
      <c r="O50" s="75">
        <f t="shared" si="11"/>
        <v>0</v>
      </c>
      <c r="P50" s="75">
        <f t="shared" si="11"/>
        <v>0</v>
      </c>
      <c r="Q50" s="75">
        <f t="shared" si="11"/>
        <v>0</v>
      </c>
      <c r="R50" s="75">
        <f t="shared" si="11"/>
        <v>0</v>
      </c>
      <c r="S50" s="75">
        <f t="shared" si="11"/>
        <v>0</v>
      </c>
      <c r="T50" s="75">
        <f t="shared" si="11"/>
        <v>0</v>
      </c>
      <c r="U50" s="75">
        <f t="shared" si="11"/>
        <v>0</v>
      </c>
      <c r="V50" s="75">
        <f t="shared" si="11"/>
        <v>0</v>
      </c>
      <c r="W50" s="75">
        <f t="shared" si="11"/>
        <v>255000</v>
      </c>
      <c r="X50" s="75">
        <f t="shared" si="11"/>
        <v>0</v>
      </c>
      <c r="Y50" s="75">
        <f t="shared" si="11"/>
        <v>294000</v>
      </c>
      <c r="Z50" s="75">
        <f t="shared" si="11"/>
        <v>0</v>
      </c>
      <c r="AA50" s="75">
        <f t="shared" si="11"/>
        <v>0</v>
      </c>
      <c r="AB50" s="75">
        <f t="shared" si="11"/>
        <v>0</v>
      </c>
      <c r="AC50" s="75">
        <f t="shared" si="11"/>
        <v>0</v>
      </c>
      <c r="AD50" s="75">
        <f t="shared" si="11"/>
        <v>0</v>
      </c>
      <c r="AE50" s="75">
        <f t="shared" si="11"/>
        <v>0</v>
      </c>
      <c r="AF50" s="75">
        <f t="shared" si="11"/>
        <v>0</v>
      </c>
      <c r="AG50" s="75">
        <f t="shared" si="11"/>
        <v>1742529.15</v>
      </c>
      <c r="AH50" s="75">
        <f t="shared" si="11"/>
        <v>0</v>
      </c>
      <c r="AI50" s="75">
        <f t="shared" si="11"/>
        <v>0</v>
      </c>
      <c r="AJ50" s="75">
        <f t="shared" si="11"/>
        <v>-107964.29</v>
      </c>
      <c r="AK50" s="75">
        <f t="shared" si="11"/>
        <v>-34952.69</v>
      </c>
      <c r="AL50" s="75">
        <f t="shared" si="11"/>
        <v>-90271.35</v>
      </c>
      <c r="AM50" s="75">
        <f t="shared" si="11"/>
        <v>0</v>
      </c>
      <c r="AN50" s="75">
        <f t="shared" si="11"/>
        <v>-19107.5</v>
      </c>
      <c r="AO50" s="75">
        <f t="shared" si="11"/>
        <v>-3480.99</v>
      </c>
      <c r="AP50" s="75">
        <f t="shared" si="11"/>
        <v>-97173.040000000008</v>
      </c>
      <c r="AQ50" s="94">
        <f t="shared" si="11"/>
        <v>0</v>
      </c>
      <c r="AR50" s="94">
        <f t="shared" si="11"/>
        <v>0</v>
      </c>
      <c r="AS50" s="94">
        <f t="shared" si="11"/>
        <v>0</v>
      </c>
      <c r="AT50" s="94">
        <f t="shared" si="11"/>
        <v>0</v>
      </c>
      <c r="AU50" s="523">
        <f t="shared" si="11"/>
        <v>0</v>
      </c>
      <c r="AW50" s="115">
        <f t="shared" si="10"/>
        <v>2869909.15</v>
      </c>
      <c r="AX50" s="115">
        <f t="shared" si="1"/>
        <v>2869909.15</v>
      </c>
      <c r="AY50" s="112">
        <f t="shared" si="6"/>
        <v>0</v>
      </c>
    </row>
    <row r="51" spans="1:54" s="134" customFormat="1" ht="15.75" hidden="1" customHeight="1" x14ac:dyDescent="0.25">
      <c r="A51" s="514"/>
      <c r="B51" s="182"/>
      <c r="C51" s="182"/>
      <c r="D51" s="183"/>
      <c r="E51" s="117"/>
      <c r="F51" s="74"/>
      <c r="G51" s="74"/>
      <c r="H51" s="74"/>
      <c r="I51" s="74"/>
      <c r="J51" s="74"/>
      <c r="K51" s="184"/>
      <c r="L51" s="186">
        <f t="shared" si="4"/>
        <v>0</v>
      </c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186"/>
      <c r="AL51" s="186"/>
      <c r="AM51" s="186"/>
      <c r="AN51" s="186"/>
      <c r="AO51" s="186"/>
      <c r="AP51" s="186"/>
      <c r="AQ51" s="96"/>
      <c r="AR51" s="97"/>
      <c r="AS51" s="96"/>
      <c r="AT51" s="97"/>
      <c r="AU51" s="524"/>
      <c r="AW51" s="115">
        <f t="shared" si="10"/>
        <v>0</v>
      </c>
      <c r="AX51" s="115">
        <f t="shared" si="1"/>
        <v>0</v>
      </c>
      <c r="AY51" s="112">
        <f t="shared" si="6"/>
        <v>0</v>
      </c>
      <c r="AZ51" s="131"/>
    </row>
    <row r="52" spans="1:54" s="134" customFormat="1" ht="31.5" hidden="1" customHeight="1" x14ac:dyDescent="0.25">
      <c r="A52" s="518">
        <v>45352</v>
      </c>
      <c r="B52" s="280" t="s">
        <v>415</v>
      </c>
      <c r="C52" s="120" t="s">
        <v>449</v>
      </c>
      <c r="D52" s="191" t="s">
        <v>188</v>
      </c>
      <c r="E52" s="178" t="s">
        <v>453</v>
      </c>
      <c r="F52" s="73"/>
      <c r="G52" s="73">
        <v>225515</v>
      </c>
      <c r="H52" s="73">
        <f>H47+F52-G52</f>
        <v>97649160.890000135</v>
      </c>
      <c r="I52" s="74"/>
      <c r="J52" s="74"/>
      <c r="K52" s="73">
        <f>K47+I52-J52</f>
        <v>35167.120000000003</v>
      </c>
      <c r="L52" s="185">
        <f>H52+K52</f>
        <v>97684328.010000139</v>
      </c>
      <c r="M52" s="74"/>
      <c r="N52" s="74"/>
      <c r="O52" s="74"/>
      <c r="P52" s="74"/>
      <c r="Q52" s="74">
        <v>235500</v>
      </c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>
        <v>7065</v>
      </c>
      <c r="AM52" s="74">
        <v>0</v>
      </c>
      <c r="AN52" s="74">
        <v>1790</v>
      </c>
      <c r="AO52" s="74"/>
      <c r="AP52" s="74">
        <v>1130</v>
      </c>
      <c r="AQ52" s="95"/>
      <c r="AR52" s="100"/>
      <c r="AS52" s="95"/>
      <c r="AT52" s="100"/>
      <c r="AU52" s="520"/>
      <c r="AW52" s="115">
        <f>G52+J52+SUM(AH52:AU52)</f>
        <v>235500</v>
      </c>
      <c r="AX52" s="115">
        <f>SUM(M52:AG52)</f>
        <v>235500</v>
      </c>
      <c r="AY52" s="112">
        <f>AW52-AX52</f>
        <v>0</v>
      </c>
      <c r="AZ52" s="131"/>
    </row>
    <row r="53" spans="1:54" s="134" customFormat="1" ht="31.5" hidden="1" customHeight="1" x14ac:dyDescent="0.25">
      <c r="A53" s="518">
        <v>45357</v>
      </c>
      <c r="B53" s="280" t="s">
        <v>416</v>
      </c>
      <c r="C53" s="120" t="s">
        <v>450</v>
      </c>
      <c r="D53" s="191" t="s">
        <v>83</v>
      </c>
      <c r="E53" s="191" t="s">
        <v>454</v>
      </c>
      <c r="F53" s="73"/>
      <c r="G53" s="73">
        <v>30875</v>
      </c>
      <c r="H53" s="73">
        <f>H52+F53-G53</f>
        <v>97618285.890000135</v>
      </c>
      <c r="I53" s="74"/>
      <c r="J53" s="74"/>
      <c r="K53" s="73">
        <f>K52+I53-J53</f>
        <v>35167.120000000003</v>
      </c>
      <c r="L53" s="185">
        <f>H53+K53</f>
        <v>97653453.010000139</v>
      </c>
      <c r="M53" s="74"/>
      <c r="N53" s="74"/>
      <c r="O53" s="74"/>
      <c r="P53" s="74"/>
      <c r="Q53" s="74">
        <v>32500</v>
      </c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>
        <v>975</v>
      </c>
      <c r="AM53" s="74"/>
      <c r="AN53" s="74"/>
      <c r="AO53" s="74"/>
      <c r="AP53" s="74">
        <v>650</v>
      </c>
      <c r="AQ53" s="95"/>
      <c r="AR53" s="100"/>
      <c r="AS53" s="95"/>
      <c r="AT53" s="100"/>
      <c r="AU53" s="520"/>
      <c r="AW53" s="115">
        <f>G53+J53+SUM(AH53:AU53)</f>
        <v>32500</v>
      </c>
      <c r="AX53" s="115">
        <f>SUM(M53:AG53)</f>
        <v>32500</v>
      </c>
      <c r="AY53" s="112">
        <f>AW53-AX53</f>
        <v>0</v>
      </c>
      <c r="AZ53" s="131"/>
    </row>
    <row r="54" spans="1:54" s="134" customFormat="1" ht="31.5" hidden="1" customHeight="1" x14ac:dyDescent="0.25">
      <c r="A54" s="518">
        <v>45358</v>
      </c>
      <c r="B54" s="187"/>
      <c r="C54" s="187" t="s">
        <v>405</v>
      </c>
      <c r="D54" s="191"/>
      <c r="E54" s="178" t="s">
        <v>406</v>
      </c>
      <c r="F54" s="73">
        <v>238096.32</v>
      </c>
      <c r="G54" s="73"/>
      <c r="H54" s="73">
        <f t="shared" ref="H54:H63" si="13">H53+F54-G54</f>
        <v>97856382.210000128</v>
      </c>
      <c r="I54" s="74"/>
      <c r="J54" s="74"/>
      <c r="K54" s="73">
        <f t="shared" ref="K54:K63" si="14">K53+I54-J54</f>
        <v>35167.120000000003</v>
      </c>
      <c r="L54" s="185">
        <f>H54+K54</f>
        <v>97891549.330000132</v>
      </c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95"/>
      <c r="AR54" s="100"/>
      <c r="AS54" s="95"/>
      <c r="AT54" s="100"/>
      <c r="AU54" s="520"/>
      <c r="AW54" s="115">
        <f t="shared" si="10"/>
        <v>0</v>
      </c>
      <c r="AX54" s="115">
        <f t="shared" si="1"/>
        <v>0</v>
      </c>
      <c r="AY54" s="112">
        <f t="shared" si="6"/>
        <v>0</v>
      </c>
      <c r="AZ54" s="131"/>
    </row>
    <row r="55" spans="1:54" s="132" customFormat="1" ht="31.5" hidden="1" customHeight="1" x14ac:dyDescent="0.25">
      <c r="A55" s="514">
        <v>45358</v>
      </c>
      <c r="B55" s="182"/>
      <c r="C55" s="182" t="s">
        <v>407</v>
      </c>
      <c r="D55" s="180"/>
      <c r="E55" s="180" t="s">
        <v>408</v>
      </c>
      <c r="F55" s="74">
        <v>279984.90000000002</v>
      </c>
      <c r="G55" s="76"/>
      <c r="H55" s="73">
        <f t="shared" si="13"/>
        <v>98136367.110000134</v>
      </c>
      <c r="I55" s="74"/>
      <c r="J55" s="76"/>
      <c r="K55" s="73">
        <f t="shared" si="14"/>
        <v>35167.120000000003</v>
      </c>
      <c r="L55" s="76">
        <f>L50</f>
        <v>97909843.010000139</v>
      </c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101"/>
      <c r="AR55" s="101"/>
      <c r="AS55" s="101"/>
      <c r="AT55" s="101"/>
      <c r="AU55" s="517"/>
      <c r="AW55" s="115">
        <f t="shared" si="10"/>
        <v>0</v>
      </c>
      <c r="AX55" s="115">
        <f t="shared" si="1"/>
        <v>0</v>
      </c>
      <c r="AY55" s="112">
        <f t="shared" si="6"/>
        <v>0</v>
      </c>
      <c r="AZ55" s="131"/>
    </row>
    <row r="56" spans="1:54" s="134" customFormat="1" ht="31.5" hidden="1" customHeight="1" x14ac:dyDescent="0.25">
      <c r="A56" s="514">
        <v>45358</v>
      </c>
      <c r="B56" s="182"/>
      <c r="C56" s="182" t="s">
        <v>409</v>
      </c>
      <c r="D56" s="180"/>
      <c r="E56" s="180" t="s">
        <v>410</v>
      </c>
      <c r="F56" s="74">
        <v>172300.61</v>
      </c>
      <c r="G56" s="74"/>
      <c r="H56" s="73">
        <f t="shared" si="13"/>
        <v>98308667.720000133</v>
      </c>
      <c r="I56" s="74"/>
      <c r="J56" s="74"/>
      <c r="K56" s="73">
        <f t="shared" si="14"/>
        <v>35167.120000000003</v>
      </c>
      <c r="L56" s="185">
        <f>H56+K56</f>
        <v>98343834.840000138</v>
      </c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95"/>
      <c r="AR56" s="100"/>
      <c r="AS56" s="95"/>
      <c r="AT56" s="100"/>
      <c r="AU56" s="520"/>
      <c r="AW56" s="115">
        <f t="shared" si="10"/>
        <v>0</v>
      </c>
      <c r="AX56" s="115">
        <f t="shared" si="1"/>
        <v>0</v>
      </c>
      <c r="AY56" s="112">
        <f t="shared" si="6"/>
        <v>0</v>
      </c>
      <c r="AZ56" s="131"/>
    </row>
    <row r="57" spans="1:54" s="134" customFormat="1" ht="31.5" hidden="1" customHeight="1" x14ac:dyDescent="0.25">
      <c r="A57" s="518">
        <v>45359</v>
      </c>
      <c r="B57" s="280" t="s">
        <v>417</v>
      </c>
      <c r="C57" s="120" t="s">
        <v>451</v>
      </c>
      <c r="D57" s="191" t="s">
        <v>63</v>
      </c>
      <c r="E57" s="191" t="s">
        <v>455</v>
      </c>
      <c r="F57" s="73"/>
      <c r="G57" s="73">
        <v>135000</v>
      </c>
      <c r="H57" s="73">
        <f t="shared" si="13"/>
        <v>98173667.720000133</v>
      </c>
      <c r="I57" s="74"/>
      <c r="J57" s="74"/>
      <c r="K57" s="73">
        <f t="shared" si="14"/>
        <v>35167.120000000003</v>
      </c>
      <c r="L57" s="185">
        <f>H57+K57</f>
        <v>98208834.840000138</v>
      </c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>
        <v>135000</v>
      </c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95"/>
      <c r="AR57" s="100"/>
      <c r="AS57" s="95"/>
      <c r="AT57" s="100"/>
      <c r="AU57" s="520"/>
      <c r="AW57" s="115">
        <f>G57+J57+SUM(AH57:AU57)</f>
        <v>135000</v>
      </c>
      <c r="AX57" s="115">
        <f>SUM(M57:AG57)</f>
        <v>135000</v>
      </c>
      <c r="AY57" s="112">
        <f>AW57-AX57</f>
        <v>0</v>
      </c>
      <c r="AZ57" s="136">
        <f>AY57-J57</f>
        <v>0</v>
      </c>
      <c r="BA57" s="137">
        <f t="shared" ref="BA57" si="15">AY57-AZ57</f>
        <v>0</v>
      </c>
      <c r="BB57" s="138"/>
    </row>
    <row r="58" spans="1:54" s="134" customFormat="1" ht="31.5" hidden="1" customHeight="1" x14ac:dyDescent="0.25">
      <c r="A58" s="518">
        <v>45359</v>
      </c>
      <c r="B58" s="280" t="s">
        <v>418</v>
      </c>
      <c r="C58" s="120" t="s">
        <v>452</v>
      </c>
      <c r="D58" s="191" t="s">
        <v>370</v>
      </c>
      <c r="E58" s="178" t="s">
        <v>456</v>
      </c>
      <c r="F58" s="73"/>
      <c r="G58" s="73">
        <v>137812.5</v>
      </c>
      <c r="H58" s="73">
        <f t="shared" si="13"/>
        <v>98035855.220000133</v>
      </c>
      <c r="I58" s="74"/>
      <c r="J58" s="74"/>
      <c r="K58" s="73">
        <f t="shared" si="14"/>
        <v>35167.120000000003</v>
      </c>
      <c r="L58" s="185">
        <f>H58+K58</f>
        <v>98071022.340000138</v>
      </c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>
        <v>147000</v>
      </c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>
        <v>6562.5</v>
      </c>
      <c r="AL58" s="74"/>
      <c r="AM58" s="74"/>
      <c r="AN58" s="74"/>
      <c r="AO58" s="74">
        <v>2625</v>
      </c>
      <c r="AP58" s="74"/>
      <c r="AQ58" s="95"/>
      <c r="AR58" s="100"/>
      <c r="AS58" s="95"/>
      <c r="AT58" s="100"/>
      <c r="AU58" s="520"/>
      <c r="AW58" s="115">
        <f>G58+J58+SUM(AH58:AU58)</f>
        <v>147000</v>
      </c>
      <c r="AX58" s="115">
        <f>SUM(M58:AG58)</f>
        <v>147000</v>
      </c>
      <c r="AY58" s="112">
        <f>AW58-AX58</f>
        <v>0</v>
      </c>
      <c r="AZ58" s="131"/>
    </row>
    <row r="59" spans="1:54" s="134" customFormat="1" ht="31.5" hidden="1" customHeight="1" x14ac:dyDescent="0.25">
      <c r="A59" s="518">
        <v>45359</v>
      </c>
      <c r="B59" s="281" t="s">
        <v>419</v>
      </c>
      <c r="C59" s="189" t="s">
        <v>421</v>
      </c>
      <c r="D59" s="191" t="s">
        <v>51</v>
      </c>
      <c r="E59" s="191" t="s">
        <v>457</v>
      </c>
      <c r="F59" s="73"/>
      <c r="G59" s="73">
        <v>43619</v>
      </c>
      <c r="H59" s="73">
        <f t="shared" si="13"/>
        <v>97992236.220000133</v>
      </c>
      <c r="I59" s="74"/>
      <c r="J59" s="74"/>
      <c r="K59" s="73">
        <f t="shared" si="14"/>
        <v>35167.120000000003</v>
      </c>
      <c r="L59" s="185">
        <f>H59+K59</f>
        <v>98027403.340000138</v>
      </c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>
        <v>0</v>
      </c>
      <c r="AK59" s="74">
        <v>0</v>
      </c>
      <c r="AL59" s="74">
        <v>-26171.4</v>
      </c>
      <c r="AM59" s="74">
        <v>0</v>
      </c>
      <c r="AN59" s="74">
        <v>0</v>
      </c>
      <c r="AO59" s="74">
        <v>0</v>
      </c>
      <c r="AP59" s="74">
        <v>-17447.599999999999</v>
      </c>
      <c r="AQ59" s="95"/>
      <c r="AR59" s="100"/>
      <c r="AS59" s="95"/>
      <c r="AT59" s="100"/>
      <c r="AU59" s="520"/>
      <c r="AW59" s="115">
        <f>G59+J59+SUM(AH59:AU59)</f>
        <v>0</v>
      </c>
      <c r="AX59" s="115">
        <f>SUM(M59:AG59)</f>
        <v>0</v>
      </c>
      <c r="AY59" s="112">
        <f>AW59-AX59</f>
        <v>0</v>
      </c>
      <c r="AZ59" s="131"/>
    </row>
    <row r="60" spans="1:54" s="134" customFormat="1" ht="31.5" hidden="1" customHeight="1" x14ac:dyDescent="0.25">
      <c r="A60" s="518">
        <v>45359</v>
      </c>
      <c r="B60" s="281" t="s">
        <v>420</v>
      </c>
      <c r="C60" s="189" t="s">
        <v>422</v>
      </c>
      <c r="D60" s="191" t="s">
        <v>458</v>
      </c>
      <c r="E60" s="191" t="s">
        <v>459</v>
      </c>
      <c r="F60" s="73"/>
      <c r="G60" s="73">
        <v>2550</v>
      </c>
      <c r="H60" s="73">
        <f t="shared" si="13"/>
        <v>97989686.220000133</v>
      </c>
      <c r="I60" s="74"/>
      <c r="J60" s="74"/>
      <c r="K60" s="73">
        <f t="shared" si="14"/>
        <v>35167.120000000003</v>
      </c>
      <c r="L60" s="185">
        <f>H60+K60</f>
        <v>98024853.340000138</v>
      </c>
      <c r="M60" s="74"/>
      <c r="N60" s="74"/>
      <c r="O60" s="74"/>
      <c r="P60" s="74">
        <v>2550</v>
      </c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95"/>
      <c r="AR60" s="100"/>
      <c r="AS60" s="95"/>
      <c r="AT60" s="100"/>
      <c r="AU60" s="520"/>
      <c r="AW60" s="115">
        <f>G60+J60+SUM(AH60:AU60)</f>
        <v>2550</v>
      </c>
      <c r="AX60" s="115">
        <f>SUM(M60:AG60)</f>
        <v>2550</v>
      </c>
      <c r="AY60" s="112">
        <f>AW60-AX60</f>
        <v>0</v>
      </c>
      <c r="AZ60" s="136">
        <f>AY60-J60</f>
        <v>0</v>
      </c>
      <c r="BA60" s="137">
        <f t="shared" ref="BA60" si="16">AY60-AZ60</f>
        <v>0</v>
      </c>
      <c r="BB60" s="138"/>
    </row>
    <row r="61" spans="1:54" s="134" customFormat="1" ht="31.5" hidden="1" customHeight="1" x14ac:dyDescent="0.25">
      <c r="A61" s="518">
        <v>45378</v>
      </c>
      <c r="B61" s="187"/>
      <c r="C61" s="187" t="s">
        <v>411</v>
      </c>
      <c r="D61" s="191"/>
      <c r="E61" s="178" t="s">
        <v>412</v>
      </c>
      <c r="F61" s="73">
        <v>20298.699999999997</v>
      </c>
      <c r="G61" s="73"/>
      <c r="H61" s="73">
        <f t="shared" si="13"/>
        <v>98009984.920000136</v>
      </c>
      <c r="I61" s="74"/>
      <c r="J61" s="74"/>
      <c r="K61" s="73">
        <f t="shared" si="14"/>
        <v>35167.120000000003</v>
      </c>
      <c r="L61" s="185">
        <f t="shared" ref="L61:L63" si="17">H61+K61</f>
        <v>98045152.040000141</v>
      </c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95"/>
      <c r="AR61" s="100"/>
      <c r="AS61" s="95"/>
      <c r="AT61" s="100"/>
      <c r="AU61" s="520"/>
      <c r="AW61" s="115">
        <f t="shared" si="10"/>
        <v>0</v>
      </c>
      <c r="AX61" s="115">
        <f t="shared" si="1"/>
        <v>0</v>
      </c>
      <c r="AY61" s="112">
        <f t="shared" si="6"/>
        <v>0</v>
      </c>
      <c r="AZ61" s="131"/>
    </row>
    <row r="62" spans="1:54" s="134" customFormat="1" ht="31.5" hidden="1" customHeight="1" x14ac:dyDescent="0.25">
      <c r="A62" s="518">
        <v>45378</v>
      </c>
      <c r="B62" s="187"/>
      <c r="C62" s="187" t="s">
        <v>413</v>
      </c>
      <c r="D62" s="191"/>
      <c r="E62" s="178" t="s">
        <v>414</v>
      </c>
      <c r="F62" s="73"/>
      <c r="G62" s="73"/>
      <c r="H62" s="73">
        <f t="shared" si="13"/>
        <v>98009984.920000136</v>
      </c>
      <c r="I62" s="73">
        <v>7.3800000000000008</v>
      </c>
      <c r="J62" s="74"/>
      <c r="K62" s="73">
        <f t="shared" si="14"/>
        <v>35174.5</v>
      </c>
      <c r="L62" s="185">
        <f t="shared" si="17"/>
        <v>98045159.420000136</v>
      </c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95"/>
      <c r="AR62" s="100"/>
      <c r="AS62" s="95"/>
      <c r="AT62" s="100"/>
      <c r="AU62" s="520"/>
      <c r="AW62" s="115">
        <f t="shared" si="10"/>
        <v>0</v>
      </c>
      <c r="AX62" s="115">
        <f t="shared" si="1"/>
        <v>0</v>
      </c>
      <c r="AY62" s="112">
        <f t="shared" si="6"/>
        <v>0</v>
      </c>
      <c r="AZ62" s="131"/>
    </row>
    <row r="63" spans="1:54" s="134" customFormat="1" ht="15.75" hidden="1" customHeight="1" x14ac:dyDescent="0.25">
      <c r="A63" s="518"/>
      <c r="B63" s="189"/>
      <c r="C63" s="189"/>
      <c r="D63" s="191"/>
      <c r="E63" s="191"/>
      <c r="F63" s="73"/>
      <c r="G63" s="73"/>
      <c r="H63" s="73">
        <f t="shared" si="13"/>
        <v>98009984.920000136</v>
      </c>
      <c r="I63" s="74"/>
      <c r="J63" s="74"/>
      <c r="K63" s="73">
        <f t="shared" si="14"/>
        <v>35174.5</v>
      </c>
      <c r="L63" s="185">
        <f t="shared" si="17"/>
        <v>98045159.420000136</v>
      </c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98"/>
      <c r="AR63" s="102"/>
      <c r="AS63" s="98"/>
      <c r="AT63" s="102"/>
      <c r="AU63" s="519"/>
      <c r="AW63" s="115">
        <f t="shared" si="10"/>
        <v>0</v>
      </c>
      <c r="AX63" s="115">
        <f t="shared" si="1"/>
        <v>0</v>
      </c>
      <c r="AY63" s="112">
        <f t="shared" si="6"/>
        <v>0</v>
      </c>
      <c r="AZ63" s="131"/>
    </row>
    <row r="64" spans="1:54" s="131" customFormat="1" ht="16.5" hidden="1" customHeight="1" thickBot="1" x14ac:dyDescent="0.3">
      <c r="A64" s="522"/>
      <c r="B64" s="193"/>
      <c r="C64" s="193"/>
      <c r="D64" s="194"/>
      <c r="E64" s="195" t="s">
        <v>403</v>
      </c>
      <c r="F64" s="75">
        <f>SUM(F51:F63)</f>
        <v>710680.53</v>
      </c>
      <c r="G64" s="75">
        <f>SUM(G51:G63)</f>
        <v>575371.5</v>
      </c>
      <c r="H64" s="75">
        <f>H63</f>
        <v>98009984.920000136</v>
      </c>
      <c r="I64" s="75">
        <f>SUM(I51:I63)</f>
        <v>7.3800000000000008</v>
      </c>
      <c r="J64" s="75">
        <f>SUM(J51:J63)</f>
        <v>0</v>
      </c>
      <c r="K64" s="196">
        <f>K63</f>
        <v>35174.5</v>
      </c>
      <c r="L64" s="75">
        <f t="shared" si="4"/>
        <v>98045159.420000136</v>
      </c>
      <c r="M64" s="75">
        <f t="shared" ref="M64:AU64" si="18">SUM(M51:M63)</f>
        <v>0</v>
      </c>
      <c r="N64" s="75">
        <f t="shared" ref="N64" si="19">SUM(N51:N63)</f>
        <v>0</v>
      </c>
      <c r="O64" s="75">
        <f t="shared" si="18"/>
        <v>0</v>
      </c>
      <c r="P64" s="75">
        <f t="shared" si="18"/>
        <v>2550</v>
      </c>
      <c r="Q64" s="75">
        <f t="shared" si="18"/>
        <v>268000</v>
      </c>
      <c r="R64" s="75">
        <f t="shared" si="18"/>
        <v>0</v>
      </c>
      <c r="S64" s="75">
        <f t="shared" si="18"/>
        <v>0</v>
      </c>
      <c r="T64" s="75">
        <f t="shared" si="18"/>
        <v>0</v>
      </c>
      <c r="U64" s="75">
        <f t="shared" si="18"/>
        <v>0</v>
      </c>
      <c r="V64" s="75">
        <f t="shared" si="18"/>
        <v>0</v>
      </c>
      <c r="W64" s="75">
        <f t="shared" si="18"/>
        <v>135000</v>
      </c>
      <c r="X64" s="75">
        <f t="shared" si="18"/>
        <v>0</v>
      </c>
      <c r="Y64" s="75">
        <f t="shared" si="18"/>
        <v>147000</v>
      </c>
      <c r="Z64" s="75">
        <f t="shared" si="18"/>
        <v>0</v>
      </c>
      <c r="AA64" s="75">
        <f t="shared" si="18"/>
        <v>0</v>
      </c>
      <c r="AB64" s="75">
        <f t="shared" si="18"/>
        <v>0</v>
      </c>
      <c r="AC64" s="75">
        <f t="shared" si="18"/>
        <v>0</v>
      </c>
      <c r="AD64" s="75">
        <f t="shared" si="18"/>
        <v>0</v>
      </c>
      <c r="AE64" s="75">
        <f t="shared" si="18"/>
        <v>0</v>
      </c>
      <c r="AF64" s="75">
        <f t="shared" si="18"/>
        <v>0</v>
      </c>
      <c r="AG64" s="75">
        <f t="shared" si="18"/>
        <v>0</v>
      </c>
      <c r="AH64" s="75">
        <f t="shared" si="18"/>
        <v>0</v>
      </c>
      <c r="AI64" s="75">
        <f t="shared" si="18"/>
        <v>0</v>
      </c>
      <c r="AJ64" s="75">
        <f t="shared" si="18"/>
        <v>0</v>
      </c>
      <c r="AK64" s="75">
        <f t="shared" si="18"/>
        <v>6562.5</v>
      </c>
      <c r="AL64" s="75">
        <f t="shared" si="18"/>
        <v>-18131.400000000001</v>
      </c>
      <c r="AM64" s="75">
        <f t="shared" si="18"/>
        <v>0</v>
      </c>
      <c r="AN64" s="75">
        <f t="shared" si="18"/>
        <v>1790</v>
      </c>
      <c r="AO64" s="75">
        <f t="shared" si="18"/>
        <v>2625</v>
      </c>
      <c r="AP64" s="75">
        <f t="shared" si="18"/>
        <v>-15667.599999999999</v>
      </c>
      <c r="AQ64" s="94">
        <f t="shared" si="18"/>
        <v>0</v>
      </c>
      <c r="AR64" s="94">
        <f t="shared" si="18"/>
        <v>0</v>
      </c>
      <c r="AS64" s="94">
        <f t="shared" si="18"/>
        <v>0</v>
      </c>
      <c r="AT64" s="94">
        <f t="shared" si="18"/>
        <v>0</v>
      </c>
      <c r="AU64" s="523">
        <f t="shared" si="18"/>
        <v>0</v>
      </c>
      <c r="AW64" s="115">
        <f t="shared" si="10"/>
        <v>552550</v>
      </c>
      <c r="AX64" s="115">
        <f t="shared" si="1"/>
        <v>552550</v>
      </c>
      <c r="AY64" s="112">
        <f t="shared" si="6"/>
        <v>0</v>
      </c>
    </row>
    <row r="65" spans="1:54" s="134" customFormat="1" ht="17.25" hidden="1" customHeight="1" x14ac:dyDescent="0.25">
      <c r="A65" s="518"/>
      <c r="B65" s="189"/>
      <c r="C65" s="189"/>
      <c r="D65" s="197"/>
      <c r="E65" s="178"/>
      <c r="F65" s="73"/>
      <c r="G65" s="73"/>
      <c r="H65" s="73"/>
      <c r="I65" s="73"/>
      <c r="J65" s="73"/>
      <c r="K65" s="76"/>
      <c r="L65" s="185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185"/>
      <c r="AL65" s="185"/>
      <c r="AM65" s="185"/>
      <c r="AN65" s="185"/>
      <c r="AO65" s="185"/>
      <c r="AP65" s="185"/>
      <c r="AQ65" s="99"/>
      <c r="AR65" s="103"/>
      <c r="AS65" s="99"/>
      <c r="AT65" s="103"/>
      <c r="AU65" s="521"/>
      <c r="AW65" s="115">
        <f t="shared" si="10"/>
        <v>0</v>
      </c>
      <c r="AX65" s="115">
        <f t="shared" si="1"/>
        <v>0</v>
      </c>
      <c r="AY65" s="112">
        <f t="shared" si="6"/>
        <v>0</v>
      </c>
      <c r="AZ65" s="131"/>
      <c r="BB65" s="138"/>
    </row>
    <row r="66" spans="1:54" s="131" customFormat="1" ht="32.25" hidden="1" customHeight="1" thickBot="1" x14ac:dyDescent="0.3">
      <c r="A66" s="525"/>
      <c r="B66" s="199"/>
      <c r="C66" s="199"/>
      <c r="D66" s="200"/>
      <c r="E66" s="201" t="s">
        <v>404</v>
      </c>
      <c r="F66" s="77">
        <f>+F39+F50+F64</f>
        <v>2904639.9800000004</v>
      </c>
      <c r="G66" s="77">
        <f>+G39+G50+G64</f>
        <v>11052124.979999997</v>
      </c>
      <c r="H66" s="77">
        <f>H64</f>
        <v>98009984.920000136</v>
      </c>
      <c r="I66" s="77">
        <f>+I39+I50+I64</f>
        <v>516.39</v>
      </c>
      <c r="J66" s="77">
        <f>+J39+J50+J64</f>
        <v>0</v>
      </c>
      <c r="K66" s="202">
        <f>K64</f>
        <v>35174.5</v>
      </c>
      <c r="L66" s="77">
        <f t="shared" si="4"/>
        <v>98045159.420000136</v>
      </c>
      <c r="M66" s="77">
        <f t="shared" ref="M66:AU66" si="20">+M39+M50+M64</f>
        <v>135000</v>
      </c>
      <c r="N66" s="77">
        <f t="shared" ref="N66" si="21">+N39+N50+N64</f>
        <v>2207380</v>
      </c>
      <c r="O66" s="77">
        <f t="shared" si="20"/>
        <v>0</v>
      </c>
      <c r="P66" s="77">
        <f t="shared" si="20"/>
        <v>2550</v>
      </c>
      <c r="Q66" s="77">
        <f t="shared" si="20"/>
        <v>2890350</v>
      </c>
      <c r="R66" s="77">
        <f t="shared" si="20"/>
        <v>194944.01</v>
      </c>
      <c r="S66" s="77">
        <f t="shared" si="20"/>
        <v>0</v>
      </c>
      <c r="T66" s="77">
        <f t="shared" si="20"/>
        <v>0</v>
      </c>
      <c r="U66" s="77">
        <f t="shared" si="20"/>
        <v>154600</v>
      </c>
      <c r="V66" s="77">
        <f t="shared" si="20"/>
        <v>0</v>
      </c>
      <c r="W66" s="77">
        <f t="shared" si="20"/>
        <v>1405000</v>
      </c>
      <c r="X66" s="77">
        <f t="shared" si="20"/>
        <v>0</v>
      </c>
      <c r="Y66" s="77">
        <f t="shared" si="20"/>
        <v>2061075</v>
      </c>
      <c r="Z66" s="77">
        <f t="shared" si="20"/>
        <v>0</v>
      </c>
      <c r="AA66" s="77">
        <f t="shared" si="20"/>
        <v>0</v>
      </c>
      <c r="AB66" s="77">
        <f t="shared" si="20"/>
        <v>0</v>
      </c>
      <c r="AC66" s="77">
        <f t="shared" si="20"/>
        <v>0</v>
      </c>
      <c r="AD66" s="77">
        <f t="shared" si="20"/>
        <v>223000</v>
      </c>
      <c r="AE66" s="77">
        <f t="shared" si="20"/>
        <v>0</v>
      </c>
      <c r="AF66" s="77">
        <f t="shared" si="20"/>
        <v>0</v>
      </c>
      <c r="AG66" s="77">
        <f t="shared" si="20"/>
        <v>1742529.15</v>
      </c>
      <c r="AH66" s="77">
        <f t="shared" si="20"/>
        <v>2230</v>
      </c>
      <c r="AI66" s="77">
        <f t="shared" si="20"/>
        <v>0</v>
      </c>
      <c r="AJ66" s="77">
        <f t="shared" si="20"/>
        <v>-2.8571428993018344E-3</v>
      </c>
      <c r="AK66" s="77">
        <f t="shared" si="20"/>
        <v>6562.5</v>
      </c>
      <c r="AL66" s="77">
        <f t="shared" si="20"/>
        <v>8039.9999999999927</v>
      </c>
      <c r="AM66" s="77">
        <f t="shared" si="20"/>
        <v>0</v>
      </c>
      <c r="AN66" s="77">
        <f t="shared" si="20"/>
        <v>1790.0014285714242</v>
      </c>
      <c r="AO66" s="77">
        <f t="shared" si="20"/>
        <v>2625</v>
      </c>
      <c r="AP66" s="77">
        <f t="shared" si="20"/>
        <v>1779.9999999999927</v>
      </c>
      <c r="AQ66" s="104">
        <f t="shared" si="20"/>
        <v>0</v>
      </c>
      <c r="AR66" s="104">
        <f t="shared" si="20"/>
        <v>0</v>
      </c>
      <c r="AS66" s="104">
        <f t="shared" si="20"/>
        <v>0</v>
      </c>
      <c r="AT66" s="104">
        <f t="shared" si="20"/>
        <v>0</v>
      </c>
      <c r="AU66" s="526">
        <f t="shared" si="20"/>
        <v>0</v>
      </c>
      <c r="AW66" s="115">
        <f t="shared" si="10"/>
        <v>11075152.478571426</v>
      </c>
      <c r="AX66" s="115">
        <f t="shared" si="1"/>
        <v>11016428.16</v>
      </c>
      <c r="AY66" s="112">
        <f t="shared" si="6"/>
        <v>58724.318571425974</v>
      </c>
    </row>
    <row r="67" spans="1:54" s="128" customFormat="1" ht="16.5" hidden="1" customHeight="1" thickTop="1" x14ac:dyDescent="0.25">
      <c r="A67" s="527"/>
      <c r="B67" s="283"/>
      <c r="C67" s="283"/>
      <c r="D67" s="284"/>
      <c r="E67" s="285"/>
      <c r="F67" s="286"/>
      <c r="G67" s="286"/>
      <c r="H67" s="287"/>
      <c r="I67" s="286"/>
      <c r="J67" s="286"/>
      <c r="K67" s="287"/>
      <c r="L67" s="286">
        <f t="shared" si="4"/>
        <v>0</v>
      </c>
      <c r="M67" s="286"/>
      <c r="N67" s="286"/>
      <c r="O67" s="286"/>
      <c r="P67" s="286"/>
      <c r="Q67" s="286"/>
      <c r="R67" s="286"/>
      <c r="S67" s="286"/>
      <c r="T67" s="286"/>
      <c r="U67" s="286"/>
      <c r="V67" s="286"/>
      <c r="W67" s="286"/>
      <c r="X67" s="286"/>
      <c r="Y67" s="286"/>
      <c r="Z67" s="286"/>
      <c r="AA67" s="286"/>
      <c r="AB67" s="286"/>
      <c r="AC67" s="286"/>
      <c r="AD67" s="286"/>
      <c r="AE67" s="286"/>
      <c r="AF67" s="286"/>
      <c r="AG67" s="286"/>
      <c r="AH67" s="286"/>
      <c r="AI67" s="286"/>
      <c r="AJ67" s="286"/>
      <c r="AK67" s="286"/>
      <c r="AL67" s="286"/>
      <c r="AM67" s="286"/>
      <c r="AN67" s="286"/>
      <c r="AO67" s="286"/>
      <c r="AP67" s="286"/>
      <c r="AQ67" s="286"/>
      <c r="AR67" s="288"/>
      <c r="AS67" s="286"/>
      <c r="AT67" s="288"/>
      <c r="AU67" s="528"/>
      <c r="AW67" s="115">
        <f t="shared" si="10"/>
        <v>0</v>
      </c>
      <c r="AX67" s="115">
        <f t="shared" si="1"/>
        <v>0</v>
      </c>
      <c r="AY67" s="112">
        <f t="shared" si="6"/>
        <v>0</v>
      </c>
      <c r="AZ67" s="115">
        <f t="shared" ref="AZ67:AZ168" si="22">AY67-J67</f>
        <v>0</v>
      </c>
      <c r="BA67" s="175">
        <f t="shared" ref="BA67:BA181" si="23">AY67-AZ67</f>
        <v>0</v>
      </c>
      <c r="BB67" s="118"/>
    </row>
    <row r="68" spans="1:54" s="295" customFormat="1" ht="15.75" hidden="1" customHeight="1" x14ac:dyDescent="0.25">
      <c r="A68" s="529">
        <v>45383</v>
      </c>
      <c r="B68" s="290"/>
      <c r="C68" s="290"/>
      <c r="D68" s="291"/>
      <c r="E68" s="292" t="s">
        <v>9</v>
      </c>
      <c r="F68" s="293">
        <f>F66</f>
        <v>2904639.9800000004</v>
      </c>
      <c r="G68" s="293">
        <f t="shared" ref="G68:AU68" si="24">G66</f>
        <v>11052124.979999997</v>
      </c>
      <c r="H68" s="293">
        <f t="shared" si="24"/>
        <v>98009984.920000136</v>
      </c>
      <c r="I68" s="293">
        <f t="shared" si="24"/>
        <v>516.39</v>
      </c>
      <c r="J68" s="293">
        <f t="shared" si="24"/>
        <v>0</v>
      </c>
      <c r="K68" s="293">
        <f t="shared" si="24"/>
        <v>35174.5</v>
      </c>
      <c r="L68" s="293">
        <f t="shared" si="24"/>
        <v>98045159.420000136</v>
      </c>
      <c r="M68" s="293">
        <f t="shared" si="24"/>
        <v>135000</v>
      </c>
      <c r="N68" s="293">
        <f t="shared" ref="N68" si="25">N66</f>
        <v>2207380</v>
      </c>
      <c r="O68" s="293">
        <f t="shared" si="24"/>
        <v>0</v>
      </c>
      <c r="P68" s="293">
        <f t="shared" si="24"/>
        <v>2550</v>
      </c>
      <c r="Q68" s="293">
        <f t="shared" si="24"/>
        <v>2890350</v>
      </c>
      <c r="R68" s="293">
        <f t="shared" si="24"/>
        <v>194944.01</v>
      </c>
      <c r="S68" s="293">
        <f t="shared" si="24"/>
        <v>0</v>
      </c>
      <c r="T68" s="293">
        <f t="shared" si="24"/>
        <v>0</v>
      </c>
      <c r="U68" s="293">
        <f t="shared" si="24"/>
        <v>154600</v>
      </c>
      <c r="V68" s="293">
        <f t="shared" si="24"/>
        <v>0</v>
      </c>
      <c r="W68" s="293">
        <f t="shared" si="24"/>
        <v>1405000</v>
      </c>
      <c r="X68" s="293">
        <f t="shared" si="24"/>
        <v>0</v>
      </c>
      <c r="Y68" s="293">
        <f t="shared" si="24"/>
        <v>2061075</v>
      </c>
      <c r="Z68" s="293">
        <f t="shared" si="24"/>
        <v>0</v>
      </c>
      <c r="AA68" s="293">
        <f t="shared" si="24"/>
        <v>0</v>
      </c>
      <c r="AB68" s="293">
        <f t="shared" si="24"/>
        <v>0</v>
      </c>
      <c r="AC68" s="293">
        <f t="shared" si="24"/>
        <v>0</v>
      </c>
      <c r="AD68" s="293">
        <f t="shared" si="24"/>
        <v>223000</v>
      </c>
      <c r="AE68" s="293">
        <f t="shared" si="24"/>
        <v>0</v>
      </c>
      <c r="AF68" s="293">
        <f t="shared" si="24"/>
        <v>0</v>
      </c>
      <c r="AG68" s="293">
        <f t="shared" si="24"/>
        <v>1742529.15</v>
      </c>
      <c r="AH68" s="293">
        <f>'2024 Q1'!AH236</f>
        <v>36319.73000000001</v>
      </c>
      <c r="AI68" s="293">
        <f t="shared" si="24"/>
        <v>0</v>
      </c>
      <c r="AJ68" s="293">
        <f t="shared" si="24"/>
        <v>-2.8571428993018344E-3</v>
      </c>
      <c r="AK68" s="293">
        <f t="shared" si="24"/>
        <v>6562.5</v>
      </c>
      <c r="AL68" s="293">
        <f t="shared" si="24"/>
        <v>8039.9999999999927</v>
      </c>
      <c r="AM68" s="293">
        <f t="shared" si="24"/>
        <v>0</v>
      </c>
      <c r="AN68" s="293">
        <f t="shared" si="24"/>
        <v>1790.0014285714242</v>
      </c>
      <c r="AO68" s="293">
        <f t="shared" si="24"/>
        <v>2625</v>
      </c>
      <c r="AP68" s="293">
        <f t="shared" si="24"/>
        <v>1779.9999999999927</v>
      </c>
      <c r="AQ68" s="293">
        <f t="shared" si="24"/>
        <v>0</v>
      </c>
      <c r="AR68" s="293">
        <f t="shared" si="24"/>
        <v>0</v>
      </c>
      <c r="AS68" s="293">
        <f t="shared" si="24"/>
        <v>0</v>
      </c>
      <c r="AT68" s="293">
        <f t="shared" si="24"/>
        <v>0</v>
      </c>
      <c r="AU68" s="530">
        <f t="shared" si="24"/>
        <v>0</v>
      </c>
      <c r="AW68" s="115">
        <f t="shared" si="10"/>
        <v>11109242.208571425</v>
      </c>
      <c r="AX68" s="115">
        <f t="shared" si="1"/>
        <v>11016428.16</v>
      </c>
      <c r="AY68" s="112">
        <f t="shared" si="6"/>
        <v>92814.048571424559</v>
      </c>
      <c r="AZ68" s="115">
        <f t="shared" si="22"/>
        <v>92814.048571424559</v>
      </c>
      <c r="BA68" s="175">
        <f t="shared" si="23"/>
        <v>0</v>
      </c>
      <c r="BB68" s="118"/>
    </row>
    <row r="69" spans="1:54" s="295" customFormat="1" ht="15.75" hidden="1" customHeight="1" x14ac:dyDescent="0.25">
      <c r="A69" s="531"/>
      <c r="B69" s="297"/>
      <c r="C69" s="297"/>
      <c r="D69" s="298"/>
      <c r="E69" s="299"/>
      <c r="F69" s="300"/>
      <c r="G69" s="300"/>
      <c r="H69" s="76">
        <f>H68+F69-G69</f>
        <v>98009984.920000136</v>
      </c>
      <c r="I69" s="73"/>
      <c r="J69" s="73"/>
      <c r="K69" s="76">
        <f>K68+I69-J69</f>
        <v>35174.5</v>
      </c>
      <c r="L69" s="185">
        <f>H69+K69</f>
        <v>98045159.420000136</v>
      </c>
      <c r="M69" s="300"/>
      <c r="N69" s="300"/>
      <c r="O69" s="300"/>
      <c r="P69" s="300"/>
      <c r="Q69" s="300"/>
      <c r="R69" s="300"/>
      <c r="S69" s="300"/>
      <c r="T69" s="300"/>
      <c r="U69" s="300"/>
      <c r="V69" s="300"/>
      <c r="W69" s="300"/>
      <c r="X69" s="300"/>
      <c r="Y69" s="300"/>
      <c r="Z69" s="300"/>
      <c r="AA69" s="300"/>
      <c r="AB69" s="300"/>
      <c r="AC69" s="300"/>
      <c r="AD69" s="300"/>
      <c r="AE69" s="300"/>
      <c r="AF69" s="300"/>
      <c r="AG69" s="300"/>
      <c r="AH69" s="300"/>
      <c r="AI69" s="300"/>
      <c r="AJ69" s="300"/>
      <c r="AK69" s="300"/>
      <c r="AL69" s="300"/>
      <c r="AM69" s="300"/>
      <c r="AN69" s="300"/>
      <c r="AO69" s="300"/>
      <c r="AP69" s="300"/>
      <c r="AQ69" s="300"/>
      <c r="AR69" s="301"/>
      <c r="AS69" s="300"/>
      <c r="AT69" s="301"/>
      <c r="AU69" s="532"/>
      <c r="AW69" s="115">
        <f t="shared" si="10"/>
        <v>0</v>
      </c>
      <c r="AX69" s="115">
        <f t="shared" si="1"/>
        <v>0</v>
      </c>
      <c r="AY69" s="112">
        <f t="shared" si="6"/>
        <v>0</v>
      </c>
      <c r="AZ69" s="115">
        <f t="shared" si="22"/>
        <v>0</v>
      </c>
      <c r="BA69" s="175">
        <f t="shared" si="23"/>
        <v>0</v>
      </c>
      <c r="BB69" s="118"/>
    </row>
    <row r="70" spans="1:54" s="305" customFormat="1" ht="31.5" hidden="1" customHeight="1" x14ac:dyDescent="0.25">
      <c r="A70" s="518">
        <v>45387</v>
      </c>
      <c r="B70" s="189" t="s">
        <v>474</v>
      </c>
      <c r="C70" s="189" t="s">
        <v>475</v>
      </c>
      <c r="D70" s="197" t="s">
        <v>51</v>
      </c>
      <c r="E70" s="178" t="s">
        <v>476</v>
      </c>
      <c r="F70" s="73"/>
      <c r="G70" s="73">
        <v>20797.5</v>
      </c>
      <c r="H70" s="76">
        <f>H69+F70-G70</f>
        <v>97989187.420000136</v>
      </c>
      <c r="I70" s="73"/>
      <c r="J70" s="73"/>
      <c r="K70" s="76">
        <f>K69+I70-J70</f>
        <v>35174.5</v>
      </c>
      <c r="L70" s="185">
        <f>H70+K70</f>
        <v>98024361.920000136</v>
      </c>
      <c r="M70" s="300"/>
      <c r="N70" s="300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185">
        <v>-6562.5</v>
      </c>
      <c r="AL70" s="185">
        <v>-8040</v>
      </c>
      <c r="AM70" s="185">
        <v>0</v>
      </c>
      <c r="AN70" s="185">
        <v>-1790</v>
      </c>
      <c r="AO70" s="185">
        <v>-2625</v>
      </c>
      <c r="AP70" s="185">
        <v>-1780</v>
      </c>
      <c r="AQ70" s="185"/>
      <c r="AR70" s="303"/>
      <c r="AS70" s="185"/>
      <c r="AT70" s="303"/>
      <c r="AU70" s="533"/>
      <c r="AW70" s="115">
        <f t="shared" si="10"/>
        <v>0</v>
      </c>
      <c r="AX70" s="115">
        <f t="shared" si="1"/>
        <v>0</v>
      </c>
      <c r="AY70" s="112">
        <f t="shared" si="6"/>
        <v>0</v>
      </c>
      <c r="AZ70" s="115">
        <f t="shared" si="22"/>
        <v>0</v>
      </c>
      <c r="BA70" s="175">
        <f t="shared" si="23"/>
        <v>0</v>
      </c>
      <c r="BB70" s="118"/>
    </row>
    <row r="71" spans="1:54" s="305" customFormat="1" ht="31.5" hidden="1" customHeight="1" x14ac:dyDescent="0.25">
      <c r="A71" s="518">
        <v>45390</v>
      </c>
      <c r="B71" s="189" t="s">
        <v>477</v>
      </c>
      <c r="C71" s="189">
        <v>92033601</v>
      </c>
      <c r="D71" s="197" t="s">
        <v>63</v>
      </c>
      <c r="E71" s="178" t="s">
        <v>478</v>
      </c>
      <c r="F71" s="73"/>
      <c r="G71" s="73">
        <v>135000</v>
      </c>
      <c r="H71" s="76">
        <f t="shared" ref="H71:H83" si="26">H70+F71-G71</f>
        <v>97854187.420000136</v>
      </c>
      <c r="I71" s="73"/>
      <c r="J71" s="73"/>
      <c r="K71" s="76">
        <f t="shared" ref="K71:K83" si="27">K70+I71-J71</f>
        <v>35174.5</v>
      </c>
      <c r="L71" s="185">
        <f t="shared" ref="L71:L107" si="28">H71+K71</f>
        <v>97889361.920000136</v>
      </c>
      <c r="M71" s="300"/>
      <c r="N71" s="300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>
        <v>135000</v>
      </c>
      <c r="AG71" s="73"/>
      <c r="AH71" s="73"/>
      <c r="AI71" s="73"/>
      <c r="AJ71" s="73"/>
      <c r="AK71" s="185"/>
      <c r="AL71" s="185"/>
      <c r="AM71" s="185"/>
      <c r="AN71" s="185"/>
      <c r="AO71" s="185"/>
      <c r="AP71" s="185"/>
      <c r="AQ71" s="185"/>
      <c r="AR71" s="303"/>
      <c r="AS71" s="185"/>
      <c r="AT71" s="303"/>
      <c r="AU71" s="533"/>
      <c r="AW71" s="115">
        <f t="shared" si="10"/>
        <v>135000</v>
      </c>
      <c r="AX71" s="115">
        <f t="shared" si="1"/>
        <v>135000</v>
      </c>
      <c r="AY71" s="112">
        <f t="shared" si="6"/>
        <v>0</v>
      </c>
      <c r="AZ71" s="115">
        <f t="shared" si="22"/>
        <v>0</v>
      </c>
      <c r="BA71" s="175">
        <f t="shared" si="23"/>
        <v>0</v>
      </c>
      <c r="BB71" s="118"/>
    </row>
    <row r="72" spans="1:54" s="305" customFormat="1" ht="15.75" hidden="1" customHeight="1" x14ac:dyDescent="0.25">
      <c r="A72" s="518">
        <v>45394</v>
      </c>
      <c r="B72" s="189" t="s">
        <v>479</v>
      </c>
      <c r="C72" s="189">
        <v>92033602</v>
      </c>
      <c r="D72" s="197" t="s">
        <v>63</v>
      </c>
      <c r="E72" s="178" t="s">
        <v>480</v>
      </c>
      <c r="F72" s="73"/>
      <c r="G72" s="73">
        <v>60000</v>
      </c>
      <c r="H72" s="76">
        <f t="shared" si="26"/>
        <v>97794187.420000136</v>
      </c>
      <c r="I72" s="73"/>
      <c r="J72" s="73"/>
      <c r="K72" s="76">
        <f t="shared" si="27"/>
        <v>35174.5</v>
      </c>
      <c r="L72" s="185">
        <f t="shared" si="28"/>
        <v>97829361.920000136</v>
      </c>
      <c r="M72" s="300"/>
      <c r="N72" s="300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>
        <v>60000</v>
      </c>
      <c r="AG72" s="73"/>
      <c r="AH72" s="73"/>
      <c r="AI72" s="73"/>
      <c r="AJ72" s="73"/>
      <c r="AK72" s="185"/>
      <c r="AL72" s="185"/>
      <c r="AM72" s="185"/>
      <c r="AN72" s="185"/>
      <c r="AO72" s="185"/>
      <c r="AP72" s="185"/>
      <c r="AQ72" s="185"/>
      <c r="AR72" s="303"/>
      <c r="AS72" s="185"/>
      <c r="AT72" s="303"/>
      <c r="AU72" s="533"/>
      <c r="AW72" s="115">
        <f t="shared" si="10"/>
        <v>60000</v>
      </c>
      <c r="AX72" s="115">
        <f t="shared" si="1"/>
        <v>60000</v>
      </c>
      <c r="AY72" s="112">
        <f t="shared" si="6"/>
        <v>0</v>
      </c>
      <c r="AZ72" s="115">
        <f t="shared" si="22"/>
        <v>0</v>
      </c>
      <c r="BA72" s="175">
        <f t="shared" si="23"/>
        <v>0</v>
      </c>
      <c r="BB72" s="118"/>
    </row>
    <row r="73" spans="1:54" s="305" customFormat="1" ht="15.75" hidden="1" customHeight="1" x14ac:dyDescent="0.25">
      <c r="A73" s="518">
        <v>45394</v>
      </c>
      <c r="B73" s="189"/>
      <c r="C73" s="189" t="s">
        <v>462</v>
      </c>
      <c r="D73" s="197"/>
      <c r="E73" s="178" t="s">
        <v>80</v>
      </c>
      <c r="F73" s="73"/>
      <c r="G73" s="73"/>
      <c r="H73" s="76">
        <f t="shared" si="26"/>
        <v>97794187.420000136</v>
      </c>
      <c r="I73" s="73">
        <v>1500</v>
      </c>
      <c r="J73" s="73"/>
      <c r="K73" s="76">
        <f>K72+I73-J73</f>
        <v>36674.5</v>
      </c>
      <c r="L73" s="185">
        <f t="shared" si="28"/>
        <v>97830861.920000136</v>
      </c>
      <c r="M73" s="300"/>
      <c r="N73" s="300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185"/>
      <c r="AL73" s="185"/>
      <c r="AM73" s="185"/>
      <c r="AN73" s="185"/>
      <c r="AO73" s="185"/>
      <c r="AP73" s="185"/>
      <c r="AQ73" s="185"/>
      <c r="AR73" s="303"/>
      <c r="AS73" s="185"/>
      <c r="AT73" s="303"/>
      <c r="AU73" s="533"/>
      <c r="AW73" s="115">
        <f t="shared" si="10"/>
        <v>0</v>
      </c>
      <c r="AX73" s="115">
        <f t="shared" si="1"/>
        <v>0</v>
      </c>
      <c r="AY73" s="112">
        <f t="shared" si="6"/>
        <v>0</v>
      </c>
      <c r="AZ73" s="115">
        <f t="shared" si="22"/>
        <v>0</v>
      </c>
      <c r="BA73" s="175">
        <f t="shared" si="23"/>
        <v>0</v>
      </c>
      <c r="BB73" s="118"/>
    </row>
    <row r="74" spans="1:54" s="305" customFormat="1" ht="31.5" hidden="1" customHeight="1" x14ac:dyDescent="0.25">
      <c r="A74" s="534">
        <v>45397</v>
      </c>
      <c r="B74" s="189"/>
      <c r="C74" s="490" t="s">
        <v>530</v>
      </c>
      <c r="D74" s="491" t="s">
        <v>63</v>
      </c>
      <c r="E74" s="492" t="s">
        <v>529</v>
      </c>
      <c r="F74" s="73"/>
      <c r="G74" s="73"/>
      <c r="H74" s="493">
        <f t="shared" si="26"/>
        <v>97794187.420000136</v>
      </c>
      <c r="I74" s="494"/>
      <c r="J74" s="494"/>
      <c r="K74" s="493">
        <f t="shared" ref="K74:K77" si="29">K73+I74-J74</f>
        <v>36674.5</v>
      </c>
      <c r="L74" s="495">
        <f t="shared" si="28"/>
        <v>97830861.920000136</v>
      </c>
      <c r="M74" s="300"/>
      <c r="N74" s="300"/>
      <c r="O74" s="73"/>
      <c r="P74" s="73"/>
      <c r="Q74" s="73"/>
      <c r="R74" s="73"/>
      <c r="S74" s="73"/>
      <c r="T74" s="73"/>
      <c r="U74" s="73"/>
      <c r="V74" s="73"/>
      <c r="W74" s="73">
        <v>135000</v>
      </c>
      <c r="X74" s="73"/>
      <c r="Y74" s="73"/>
      <c r="Z74" s="73"/>
      <c r="AA74" s="73"/>
      <c r="AB74" s="73"/>
      <c r="AC74" s="73"/>
      <c r="AD74" s="73"/>
      <c r="AE74" s="73"/>
      <c r="AF74" s="73">
        <v>-135000</v>
      </c>
      <c r="AG74" s="73"/>
      <c r="AH74" s="73"/>
      <c r="AI74" s="73"/>
      <c r="AJ74" s="73"/>
      <c r="AK74" s="185"/>
      <c r="AL74" s="185"/>
      <c r="AM74" s="185"/>
      <c r="AN74" s="185"/>
      <c r="AO74" s="185"/>
      <c r="AP74" s="185"/>
      <c r="AQ74" s="185"/>
      <c r="AR74" s="303"/>
      <c r="AS74" s="185"/>
      <c r="AT74" s="303"/>
      <c r="AU74" s="533"/>
      <c r="AW74" s="115">
        <f t="shared" si="10"/>
        <v>0</v>
      </c>
      <c r="AX74" s="115">
        <f t="shared" si="1"/>
        <v>0</v>
      </c>
      <c r="AY74" s="112">
        <f t="shared" si="6"/>
        <v>0</v>
      </c>
      <c r="AZ74" s="115">
        <f t="shared" si="22"/>
        <v>0</v>
      </c>
      <c r="BA74" s="175">
        <f t="shared" si="23"/>
        <v>0</v>
      </c>
      <c r="BB74" s="118"/>
    </row>
    <row r="75" spans="1:54" s="295" customFormat="1" ht="31.5" hidden="1" customHeight="1" x14ac:dyDescent="0.25">
      <c r="A75" s="518">
        <v>45399</v>
      </c>
      <c r="B75" s="189"/>
      <c r="C75" s="189" t="s">
        <v>464</v>
      </c>
      <c r="D75" s="197"/>
      <c r="E75" s="178" t="s">
        <v>463</v>
      </c>
      <c r="F75" s="302">
        <v>18594245.640000001</v>
      </c>
      <c r="G75" s="302"/>
      <c r="H75" s="76">
        <f t="shared" si="26"/>
        <v>116388433.06000014</v>
      </c>
      <c r="I75" s="73"/>
      <c r="J75" s="73"/>
      <c r="K75" s="76">
        <f t="shared" si="29"/>
        <v>36674.5</v>
      </c>
      <c r="L75" s="185">
        <f t="shared" si="28"/>
        <v>116425107.56000014</v>
      </c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2"/>
      <c r="AF75" s="302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1"/>
      <c r="AS75" s="300"/>
      <c r="AT75" s="301"/>
      <c r="AU75" s="532"/>
      <c r="AW75" s="115">
        <f t="shared" si="10"/>
        <v>0</v>
      </c>
      <c r="AX75" s="115">
        <f t="shared" si="1"/>
        <v>0</v>
      </c>
      <c r="AY75" s="112">
        <f t="shared" si="6"/>
        <v>0</v>
      </c>
      <c r="AZ75" s="115">
        <f t="shared" si="22"/>
        <v>0</v>
      </c>
      <c r="BA75" s="175">
        <f t="shared" si="23"/>
        <v>0</v>
      </c>
      <c r="BB75" s="118"/>
    </row>
    <row r="76" spans="1:54" s="295" customFormat="1" ht="31.5" hidden="1" customHeight="1" x14ac:dyDescent="0.25">
      <c r="A76" s="518">
        <v>45399</v>
      </c>
      <c r="B76" s="189"/>
      <c r="C76" s="189" t="s">
        <v>466</v>
      </c>
      <c r="D76" s="189"/>
      <c r="E76" s="191" t="s">
        <v>465</v>
      </c>
      <c r="F76" s="302">
        <v>297771.2</v>
      </c>
      <c r="G76" s="300"/>
      <c r="H76" s="76">
        <f t="shared" si="26"/>
        <v>116686204.26000014</v>
      </c>
      <c r="I76" s="73"/>
      <c r="J76" s="73"/>
      <c r="K76" s="76">
        <f t="shared" si="29"/>
        <v>36674.5</v>
      </c>
      <c r="L76" s="185">
        <f t="shared" si="28"/>
        <v>116722878.76000014</v>
      </c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1"/>
      <c r="AS76" s="300"/>
      <c r="AT76" s="301"/>
      <c r="AU76" s="532"/>
      <c r="AW76" s="115">
        <f t="shared" si="10"/>
        <v>0</v>
      </c>
      <c r="AX76" s="115">
        <f t="shared" ref="AX76:AX112" si="30">SUM(M76:AG76)</f>
        <v>0</v>
      </c>
      <c r="AY76" s="112">
        <f t="shared" si="6"/>
        <v>0</v>
      </c>
      <c r="AZ76" s="115">
        <f t="shared" si="22"/>
        <v>0</v>
      </c>
      <c r="BA76" s="175">
        <f t="shared" si="23"/>
        <v>0</v>
      </c>
      <c r="BB76" s="118"/>
    </row>
    <row r="77" spans="1:54" s="295" customFormat="1" ht="31.5" hidden="1" customHeight="1" x14ac:dyDescent="0.25">
      <c r="A77" s="518">
        <v>45399</v>
      </c>
      <c r="B77" s="189"/>
      <c r="C77" s="189" t="s">
        <v>468</v>
      </c>
      <c r="D77" s="189"/>
      <c r="E77" s="191" t="s">
        <v>467</v>
      </c>
      <c r="F77" s="302">
        <v>357132.55</v>
      </c>
      <c r="G77" s="300"/>
      <c r="H77" s="76">
        <f t="shared" si="26"/>
        <v>117043336.81000014</v>
      </c>
      <c r="I77" s="73"/>
      <c r="J77" s="73"/>
      <c r="K77" s="76">
        <f t="shared" si="29"/>
        <v>36674.5</v>
      </c>
      <c r="L77" s="185">
        <f t="shared" si="28"/>
        <v>117080011.31000014</v>
      </c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1"/>
      <c r="AS77" s="300"/>
      <c r="AT77" s="301"/>
      <c r="AU77" s="532"/>
      <c r="AW77" s="115">
        <f t="shared" si="10"/>
        <v>0</v>
      </c>
      <c r="AX77" s="115">
        <f t="shared" si="30"/>
        <v>0</v>
      </c>
      <c r="AY77" s="112">
        <f t="shared" si="6"/>
        <v>0</v>
      </c>
      <c r="AZ77" s="115">
        <f t="shared" si="22"/>
        <v>0</v>
      </c>
      <c r="BA77" s="175">
        <f t="shared" si="23"/>
        <v>0</v>
      </c>
      <c r="BB77" s="118"/>
    </row>
    <row r="78" spans="1:54" s="305" customFormat="1" ht="31.5" hidden="1" customHeight="1" x14ac:dyDescent="0.25">
      <c r="A78" s="518">
        <v>45399</v>
      </c>
      <c r="B78" s="189"/>
      <c r="C78" s="189" t="s">
        <v>470</v>
      </c>
      <c r="D78" s="197"/>
      <c r="E78" s="178" t="s">
        <v>469</v>
      </c>
      <c r="F78" s="73">
        <v>297771.2</v>
      </c>
      <c r="G78" s="73"/>
      <c r="H78" s="76">
        <f t="shared" si="26"/>
        <v>117341108.01000014</v>
      </c>
      <c r="I78" s="73"/>
      <c r="J78" s="73"/>
      <c r="K78" s="76">
        <f t="shared" si="27"/>
        <v>36674.5</v>
      </c>
      <c r="L78" s="185">
        <f t="shared" si="28"/>
        <v>117377782.51000014</v>
      </c>
      <c r="M78" s="300"/>
      <c r="N78" s="300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185"/>
      <c r="AL78" s="185"/>
      <c r="AM78" s="185"/>
      <c r="AN78" s="185"/>
      <c r="AO78" s="185"/>
      <c r="AP78" s="185"/>
      <c r="AQ78" s="185"/>
      <c r="AR78" s="303"/>
      <c r="AS78" s="185"/>
      <c r="AT78" s="303"/>
      <c r="AU78" s="533"/>
      <c r="AW78" s="115">
        <f t="shared" si="10"/>
        <v>0</v>
      </c>
      <c r="AX78" s="115">
        <f t="shared" si="30"/>
        <v>0</v>
      </c>
      <c r="AY78" s="112">
        <f t="shared" si="6"/>
        <v>0</v>
      </c>
      <c r="AZ78" s="115">
        <f t="shared" si="22"/>
        <v>0</v>
      </c>
      <c r="BA78" s="175">
        <f t="shared" si="23"/>
        <v>0</v>
      </c>
      <c r="BB78" s="118"/>
    </row>
    <row r="79" spans="1:54" s="305" customFormat="1" ht="31.5" hidden="1" customHeight="1" x14ac:dyDescent="0.25">
      <c r="A79" s="518">
        <v>45399</v>
      </c>
      <c r="B79" s="189"/>
      <c r="C79" s="189" t="s">
        <v>472</v>
      </c>
      <c r="D79" s="197"/>
      <c r="E79" s="178" t="s">
        <v>471</v>
      </c>
      <c r="F79" s="73">
        <v>138441.01</v>
      </c>
      <c r="G79" s="73"/>
      <c r="H79" s="76">
        <f t="shared" si="26"/>
        <v>117479549.02000014</v>
      </c>
      <c r="I79" s="73"/>
      <c r="J79" s="73"/>
      <c r="K79" s="76">
        <f t="shared" si="27"/>
        <v>36674.5</v>
      </c>
      <c r="L79" s="185">
        <f t="shared" si="28"/>
        <v>117516223.52000014</v>
      </c>
      <c r="M79" s="300"/>
      <c r="N79" s="300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185"/>
      <c r="AL79" s="185"/>
      <c r="AM79" s="185"/>
      <c r="AN79" s="185"/>
      <c r="AO79" s="185"/>
      <c r="AP79" s="185"/>
      <c r="AQ79" s="185"/>
      <c r="AR79" s="303"/>
      <c r="AS79" s="185"/>
      <c r="AT79" s="303"/>
      <c r="AU79" s="533"/>
      <c r="AW79" s="115">
        <f t="shared" si="10"/>
        <v>0</v>
      </c>
      <c r="AX79" s="115">
        <f t="shared" si="30"/>
        <v>0</v>
      </c>
      <c r="AY79" s="112">
        <f t="shared" si="6"/>
        <v>0</v>
      </c>
      <c r="AZ79" s="115">
        <f t="shared" si="22"/>
        <v>0</v>
      </c>
      <c r="BA79" s="175">
        <f t="shared" si="23"/>
        <v>0</v>
      </c>
      <c r="BB79" s="118"/>
    </row>
    <row r="80" spans="1:54" s="305" customFormat="1" ht="15.75" hidden="1" customHeight="1" x14ac:dyDescent="0.25">
      <c r="A80" s="518">
        <v>45404</v>
      </c>
      <c r="B80" s="189"/>
      <c r="C80" s="189" t="s">
        <v>473</v>
      </c>
      <c r="D80" s="197"/>
      <c r="E80" s="178" t="s">
        <v>80</v>
      </c>
      <c r="F80" s="73"/>
      <c r="G80" s="73"/>
      <c r="H80" s="76">
        <f t="shared" si="26"/>
        <v>117479549.02000014</v>
      </c>
      <c r="I80" s="73">
        <v>1500</v>
      </c>
      <c r="J80" s="73"/>
      <c r="K80" s="76">
        <f t="shared" si="27"/>
        <v>38174.5</v>
      </c>
      <c r="L80" s="185">
        <f t="shared" si="28"/>
        <v>117517723.52000014</v>
      </c>
      <c r="M80" s="300"/>
      <c r="N80" s="300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185"/>
      <c r="AL80" s="185"/>
      <c r="AM80" s="185"/>
      <c r="AN80" s="185"/>
      <c r="AO80" s="185"/>
      <c r="AP80" s="185"/>
      <c r="AQ80" s="185"/>
      <c r="AR80" s="303"/>
      <c r="AS80" s="185"/>
      <c r="AT80" s="303"/>
      <c r="AU80" s="533"/>
      <c r="AW80" s="115">
        <f t="shared" si="10"/>
        <v>0</v>
      </c>
      <c r="AX80" s="115">
        <f t="shared" si="30"/>
        <v>0</v>
      </c>
      <c r="AY80" s="112">
        <f t="shared" ref="AY80:AY112" si="31">AW80-AX80</f>
        <v>0</v>
      </c>
      <c r="AZ80" s="115">
        <f t="shared" si="22"/>
        <v>0</v>
      </c>
      <c r="BA80" s="175">
        <f t="shared" si="23"/>
        <v>0</v>
      </c>
      <c r="BB80" s="118"/>
    </row>
    <row r="81" spans="1:54" s="366" customFormat="1" ht="31.5" hidden="1" customHeight="1" x14ac:dyDescent="0.25">
      <c r="A81" s="535">
        <v>45407</v>
      </c>
      <c r="B81" s="351"/>
      <c r="C81" s="351" t="s">
        <v>531</v>
      </c>
      <c r="D81" s="352" t="s">
        <v>63</v>
      </c>
      <c r="E81" s="353" t="s">
        <v>532</v>
      </c>
      <c r="F81" s="356"/>
      <c r="G81" s="356"/>
      <c r="H81" s="357"/>
      <c r="I81" s="356"/>
      <c r="J81" s="356"/>
      <c r="K81" s="357"/>
      <c r="L81" s="358"/>
      <c r="M81" s="359"/>
      <c r="N81" s="359"/>
      <c r="O81" s="356"/>
      <c r="P81" s="356"/>
      <c r="Q81" s="356"/>
      <c r="R81" s="356"/>
      <c r="S81" s="356">
        <v>60000</v>
      </c>
      <c r="T81" s="356"/>
      <c r="U81" s="356"/>
      <c r="V81" s="356"/>
      <c r="W81" s="356"/>
      <c r="X81" s="356"/>
      <c r="Y81" s="356"/>
      <c r="Z81" s="356"/>
      <c r="AA81" s="356"/>
      <c r="AB81" s="356"/>
      <c r="AC81" s="356"/>
      <c r="AD81" s="356"/>
      <c r="AE81" s="356"/>
      <c r="AF81" s="356">
        <v>-60000</v>
      </c>
      <c r="AG81" s="356"/>
      <c r="AH81" s="356"/>
      <c r="AI81" s="356"/>
      <c r="AJ81" s="356"/>
      <c r="AK81" s="358"/>
      <c r="AL81" s="358"/>
      <c r="AM81" s="358"/>
      <c r="AN81" s="358"/>
      <c r="AO81" s="358"/>
      <c r="AP81" s="358"/>
      <c r="AQ81" s="358"/>
      <c r="AR81" s="360"/>
      <c r="AS81" s="358"/>
      <c r="AT81" s="360"/>
      <c r="AU81" s="536"/>
      <c r="AW81" s="362">
        <f t="shared" si="10"/>
        <v>0</v>
      </c>
      <c r="AX81" s="362">
        <f t="shared" si="30"/>
        <v>0</v>
      </c>
      <c r="AY81" s="363">
        <f t="shared" si="31"/>
        <v>0</v>
      </c>
      <c r="AZ81" s="362">
        <f t="shared" si="22"/>
        <v>0</v>
      </c>
      <c r="BA81" s="364">
        <f t="shared" si="23"/>
        <v>0</v>
      </c>
      <c r="BB81" s="365"/>
    </row>
    <row r="82" spans="1:54" s="305" customFormat="1" ht="15.75" hidden="1" customHeight="1" x14ac:dyDescent="0.25">
      <c r="A82" s="518">
        <v>45407</v>
      </c>
      <c r="B82" s="189" t="s">
        <v>481</v>
      </c>
      <c r="C82" s="189">
        <v>92033603</v>
      </c>
      <c r="D82" s="197" t="s">
        <v>63</v>
      </c>
      <c r="E82" s="178" t="s">
        <v>482</v>
      </c>
      <c r="F82" s="73"/>
      <c r="G82" s="73">
        <v>70000</v>
      </c>
      <c r="H82" s="76">
        <f>H80+F82-G82</f>
        <v>117409549.02000014</v>
      </c>
      <c r="I82" s="73"/>
      <c r="J82" s="73"/>
      <c r="K82" s="76">
        <f>K80+I82-J82</f>
        <v>38174.5</v>
      </c>
      <c r="L82" s="185">
        <f t="shared" si="28"/>
        <v>117447723.52000014</v>
      </c>
      <c r="M82" s="300"/>
      <c r="N82" s="300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>
        <v>70000</v>
      </c>
      <c r="AG82" s="73"/>
      <c r="AH82" s="73"/>
      <c r="AI82" s="73"/>
      <c r="AJ82" s="73"/>
      <c r="AK82" s="185"/>
      <c r="AL82" s="185"/>
      <c r="AM82" s="185"/>
      <c r="AN82" s="185"/>
      <c r="AO82" s="185"/>
      <c r="AP82" s="185"/>
      <c r="AQ82" s="185"/>
      <c r="AR82" s="303"/>
      <c r="AS82" s="185"/>
      <c r="AT82" s="303"/>
      <c r="AU82" s="533"/>
      <c r="AW82" s="115">
        <f t="shared" si="10"/>
        <v>70000</v>
      </c>
      <c r="AX82" s="115">
        <f t="shared" si="30"/>
        <v>70000</v>
      </c>
      <c r="AY82" s="112">
        <f t="shared" si="31"/>
        <v>0</v>
      </c>
      <c r="AZ82" s="115">
        <f t="shared" si="22"/>
        <v>0</v>
      </c>
      <c r="BA82" s="175">
        <f t="shared" si="23"/>
        <v>0</v>
      </c>
      <c r="BB82" s="118"/>
    </row>
    <row r="83" spans="1:54" s="305" customFormat="1" ht="15.75" hidden="1" customHeight="1" x14ac:dyDescent="0.25">
      <c r="A83" s="518"/>
      <c r="B83" s="189"/>
      <c r="C83" s="189"/>
      <c r="D83" s="197"/>
      <c r="E83" s="178"/>
      <c r="F83" s="73"/>
      <c r="G83" s="73"/>
      <c r="H83" s="76">
        <f t="shared" si="26"/>
        <v>117409549.02000014</v>
      </c>
      <c r="I83" s="73"/>
      <c r="J83" s="73"/>
      <c r="K83" s="76">
        <f t="shared" si="27"/>
        <v>38174.5</v>
      </c>
      <c r="L83" s="185">
        <f t="shared" si="28"/>
        <v>117447723.52000014</v>
      </c>
      <c r="M83" s="300"/>
      <c r="N83" s="300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  <c r="AK83" s="185"/>
      <c r="AL83" s="185"/>
      <c r="AM83" s="185"/>
      <c r="AN83" s="185"/>
      <c r="AO83" s="185"/>
      <c r="AP83" s="185"/>
      <c r="AQ83" s="185"/>
      <c r="AR83" s="303"/>
      <c r="AS83" s="185"/>
      <c r="AT83" s="303"/>
      <c r="AU83" s="533"/>
      <c r="AW83" s="115">
        <f t="shared" si="10"/>
        <v>0</v>
      </c>
      <c r="AX83" s="115">
        <f t="shared" si="30"/>
        <v>0</v>
      </c>
      <c r="AY83" s="112">
        <f t="shared" si="31"/>
        <v>0</v>
      </c>
      <c r="AZ83" s="115">
        <f t="shared" si="22"/>
        <v>0</v>
      </c>
      <c r="BA83" s="175">
        <f t="shared" si="23"/>
        <v>0</v>
      </c>
      <c r="BB83" s="118"/>
    </row>
    <row r="84" spans="1:54" s="111" customFormat="1" ht="16.5" hidden="1" customHeight="1" thickBot="1" x14ac:dyDescent="0.3">
      <c r="A84" s="522"/>
      <c r="B84" s="193"/>
      <c r="C84" s="193"/>
      <c r="D84" s="194"/>
      <c r="E84" s="195" t="s">
        <v>461</v>
      </c>
      <c r="F84" s="75">
        <f>SUM(F69:F83)</f>
        <v>19685361.600000001</v>
      </c>
      <c r="G84" s="75">
        <f>SUM(G69:G83)</f>
        <v>285797.5</v>
      </c>
      <c r="H84" s="196">
        <f>H83</f>
        <v>117409549.02000014</v>
      </c>
      <c r="I84" s="75">
        <f>SUM(I69:I83)</f>
        <v>3000</v>
      </c>
      <c r="J84" s="75">
        <f>SUM(J69:J83)</f>
        <v>0</v>
      </c>
      <c r="K84" s="196">
        <f>K83</f>
        <v>38174.5</v>
      </c>
      <c r="L84" s="75">
        <f t="shared" si="28"/>
        <v>117447723.52000014</v>
      </c>
      <c r="M84" s="75">
        <f t="shared" ref="M84:AU84" si="32">SUM(M69:M83)</f>
        <v>0</v>
      </c>
      <c r="N84" s="75">
        <f t="shared" ref="N84" si="33">SUM(N69:N83)</f>
        <v>0</v>
      </c>
      <c r="O84" s="75">
        <f t="shared" si="32"/>
        <v>0</v>
      </c>
      <c r="P84" s="75">
        <f t="shared" si="32"/>
        <v>0</v>
      </c>
      <c r="Q84" s="75">
        <f t="shared" si="32"/>
        <v>0</v>
      </c>
      <c r="R84" s="75">
        <f t="shared" si="32"/>
        <v>0</v>
      </c>
      <c r="S84" s="75">
        <f t="shared" si="32"/>
        <v>60000</v>
      </c>
      <c r="T84" s="75">
        <f t="shared" si="32"/>
        <v>0</v>
      </c>
      <c r="U84" s="75">
        <f t="shared" si="32"/>
        <v>0</v>
      </c>
      <c r="V84" s="75">
        <f t="shared" si="32"/>
        <v>0</v>
      </c>
      <c r="W84" s="75">
        <f t="shared" si="32"/>
        <v>135000</v>
      </c>
      <c r="X84" s="75">
        <f t="shared" si="32"/>
        <v>0</v>
      </c>
      <c r="Y84" s="75">
        <f t="shared" si="32"/>
        <v>0</v>
      </c>
      <c r="Z84" s="75">
        <f t="shared" si="32"/>
        <v>0</v>
      </c>
      <c r="AA84" s="75">
        <f t="shared" si="32"/>
        <v>0</v>
      </c>
      <c r="AB84" s="75">
        <f t="shared" si="32"/>
        <v>0</v>
      </c>
      <c r="AC84" s="75">
        <f t="shared" si="32"/>
        <v>0</v>
      </c>
      <c r="AD84" s="75">
        <f t="shared" si="32"/>
        <v>0</v>
      </c>
      <c r="AE84" s="75">
        <f t="shared" si="32"/>
        <v>0</v>
      </c>
      <c r="AF84" s="75">
        <f>SUM(AF69:AF83)</f>
        <v>70000</v>
      </c>
      <c r="AG84" s="75">
        <f t="shared" si="32"/>
        <v>0</v>
      </c>
      <c r="AH84" s="75">
        <f t="shared" si="32"/>
        <v>0</v>
      </c>
      <c r="AI84" s="75">
        <f t="shared" si="32"/>
        <v>0</v>
      </c>
      <c r="AJ84" s="75">
        <f t="shared" si="32"/>
        <v>0</v>
      </c>
      <c r="AK84" s="75">
        <f t="shared" si="32"/>
        <v>-6562.5</v>
      </c>
      <c r="AL84" s="75">
        <f t="shared" si="32"/>
        <v>-8040</v>
      </c>
      <c r="AM84" s="75">
        <f t="shared" si="32"/>
        <v>0</v>
      </c>
      <c r="AN84" s="75">
        <f t="shared" si="32"/>
        <v>-1790</v>
      </c>
      <c r="AO84" s="75">
        <f t="shared" si="32"/>
        <v>-2625</v>
      </c>
      <c r="AP84" s="75">
        <f t="shared" si="32"/>
        <v>-1780</v>
      </c>
      <c r="AQ84" s="75">
        <f t="shared" si="32"/>
        <v>0</v>
      </c>
      <c r="AR84" s="75">
        <f t="shared" si="32"/>
        <v>0</v>
      </c>
      <c r="AS84" s="75">
        <f t="shared" si="32"/>
        <v>0</v>
      </c>
      <c r="AT84" s="75">
        <f t="shared" si="32"/>
        <v>0</v>
      </c>
      <c r="AU84" s="537">
        <f t="shared" si="32"/>
        <v>0</v>
      </c>
      <c r="AW84" s="115">
        <f t="shared" si="10"/>
        <v>265000</v>
      </c>
      <c r="AX84" s="115">
        <f t="shared" si="30"/>
        <v>265000</v>
      </c>
      <c r="AY84" s="112">
        <f t="shared" si="31"/>
        <v>0</v>
      </c>
      <c r="AZ84" s="115">
        <f t="shared" si="22"/>
        <v>0</v>
      </c>
      <c r="BA84" s="175">
        <f t="shared" si="23"/>
        <v>0</v>
      </c>
      <c r="BB84" s="118"/>
    </row>
    <row r="85" spans="1:54" s="111" customFormat="1" ht="15.75" hidden="1" customHeight="1" x14ac:dyDescent="0.25">
      <c r="A85" s="538"/>
      <c r="B85" s="307"/>
      <c r="C85" s="307"/>
      <c r="D85" s="308"/>
      <c r="E85" s="309"/>
      <c r="F85" s="310"/>
      <c r="G85" s="310"/>
      <c r="H85" s="311"/>
      <c r="I85" s="310"/>
      <c r="J85" s="310"/>
      <c r="K85" s="311"/>
      <c r="L85" s="312"/>
      <c r="M85" s="310"/>
      <c r="N85" s="310"/>
      <c r="O85" s="310"/>
      <c r="P85" s="310"/>
      <c r="Q85" s="310"/>
      <c r="R85" s="310"/>
      <c r="S85" s="310"/>
      <c r="T85" s="310"/>
      <c r="U85" s="310"/>
      <c r="V85" s="310"/>
      <c r="W85" s="310"/>
      <c r="X85" s="310"/>
      <c r="Y85" s="310"/>
      <c r="Z85" s="310"/>
      <c r="AA85" s="310"/>
      <c r="AB85" s="310"/>
      <c r="AC85" s="310"/>
      <c r="AD85" s="310"/>
      <c r="AE85" s="310"/>
      <c r="AF85" s="310"/>
      <c r="AG85" s="310"/>
      <c r="AH85" s="310"/>
      <c r="AI85" s="310"/>
      <c r="AJ85" s="310"/>
      <c r="AK85" s="310"/>
      <c r="AL85" s="310"/>
      <c r="AM85" s="310"/>
      <c r="AN85" s="310"/>
      <c r="AO85" s="310"/>
      <c r="AP85" s="310"/>
      <c r="AQ85" s="310"/>
      <c r="AR85" s="313"/>
      <c r="AS85" s="310"/>
      <c r="AT85" s="313"/>
      <c r="AU85" s="539"/>
      <c r="AW85" s="115">
        <f t="shared" si="10"/>
        <v>0</v>
      </c>
      <c r="AX85" s="115">
        <f t="shared" si="30"/>
        <v>0</v>
      </c>
      <c r="AY85" s="112">
        <f t="shared" si="31"/>
        <v>0</v>
      </c>
      <c r="AZ85" s="115">
        <f t="shared" si="22"/>
        <v>0</v>
      </c>
      <c r="BA85" s="167">
        <f t="shared" si="23"/>
        <v>0</v>
      </c>
      <c r="BB85" s="168"/>
    </row>
    <row r="86" spans="1:54" s="111" customFormat="1" ht="15.75" hidden="1" customHeight="1" x14ac:dyDescent="0.25">
      <c r="A86" s="540">
        <v>45418</v>
      </c>
      <c r="B86" s="188"/>
      <c r="C86" s="334" t="s">
        <v>485</v>
      </c>
      <c r="D86" s="308"/>
      <c r="E86" s="309" t="s">
        <v>486</v>
      </c>
      <c r="F86" s="310"/>
      <c r="G86" s="310"/>
      <c r="H86" s="76">
        <f>H83+F86-G86</f>
        <v>117409549.02000014</v>
      </c>
      <c r="I86" s="310">
        <v>5000</v>
      </c>
      <c r="J86" s="310"/>
      <c r="K86" s="76">
        <f>K83+I86-J86</f>
        <v>43174.5</v>
      </c>
      <c r="L86" s="315">
        <f t="shared" si="28"/>
        <v>117452723.52000014</v>
      </c>
      <c r="M86" s="310"/>
      <c r="N86" s="310"/>
      <c r="O86" s="310"/>
      <c r="P86" s="310"/>
      <c r="Q86" s="310"/>
      <c r="R86" s="310"/>
      <c r="S86" s="310"/>
      <c r="T86" s="310"/>
      <c r="U86" s="310"/>
      <c r="V86" s="310"/>
      <c r="W86" s="310"/>
      <c r="X86" s="310"/>
      <c r="Y86" s="310"/>
      <c r="Z86" s="310"/>
      <c r="AA86" s="310"/>
      <c r="AB86" s="310"/>
      <c r="AC86" s="310"/>
      <c r="AD86" s="310"/>
      <c r="AE86" s="310"/>
      <c r="AF86" s="310"/>
      <c r="AG86" s="310"/>
      <c r="AH86" s="310"/>
      <c r="AI86" s="310"/>
      <c r="AJ86" s="310"/>
      <c r="AK86" s="310"/>
      <c r="AL86" s="310"/>
      <c r="AM86" s="310"/>
      <c r="AN86" s="310"/>
      <c r="AO86" s="310"/>
      <c r="AP86" s="310"/>
      <c r="AQ86" s="310"/>
      <c r="AR86" s="313"/>
      <c r="AS86" s="310"/>
      <c r="AT86" s="313"/>
      <c r="AU86" s="539"/>
      <c r="AW86" s="115">
        <f t="shared" si="10"/>
        <v>0</v>
      </c>
      <c r="AX86" s="115">
        <f t="shared" si="30"/>
        <v>0</v>
      </c>
      <c r="AY86" s="112">
        <f t="shared" si="31"/>
        <v>0</v>
      </c>
      <c r="AZ86" s="115">
        <f t="shared" si="22"/>
        <v>0</v>
      </c>
      <c r="BA86" s="167">
        <f t="shared" si="23"/>
        <v>0</v>
      </c>
      <c r="BB86" s="168"/>
    </row>
    <row r="87" spans="1:54" s="305" customFormat="1" ht="15.75" hidden="1" customHeight="1" x14ac:dyDescent="0.25">
      <c r="A87" s="541">
        <v>45421</v>
      </c>
      <c r="B87" s="189" t="s">
        <v>494</v>
      </c>
      <c r="C87" s="319">
        <v>92033604</v>
      </c>
      <c r="D87" s="320" t="s">
        <v>63</v>
      </c>
      <c r="E87" s="309" t="s">
        <v>505</v>
      </c>
      <c r="F87" s="310"/>
      <c r="G87" s="310">
        <v>509000</v>
      </c>
      <c r="H87" s="76">
        <f>H86+F87-G87</f>
        <v>116900549.02000014</v>
      </c>
      <c r="I87" s="310"/>
      <c r="J87" s="310"/>
      <c r="K87" s="76">
        <f t="shared" ref="K87:K104" si="34">K86+I87-J87</f>
        <v>43174.5</v>
      </c>
      <c r="L87" s="315">
        <f>H87+K87</f>
        <v>116943723.52000014</v>
      </c>
      <c r="M87" s="310"/>
      <c r="N87" s="310"/>
      <c r="O87" s="310"/>
      <c r="P87" s="310"/>
      <c r="Q87" s="310"/>
      <c r="R87" s="310"/>
      <c r="S87" s="310"/>
      <c r="T87" s="310"/>
      <c r="U87" s="310"/>
      <c r="V87" s="310"/>
      <c r="W87" s="310"/>
      <c r="X87" s="310"/>
      <c r="Y87" s="310"/>
      <c r="Z87" s="310"/>
      <c r="AA87" s="310"/>
      <c r="AB87" s="310"/>
      <c r="AC87" s="310"/>
      <c r="AD87" s="310"/>
      <c r="AE87" s="310"/>
      <c r="AF87" s="310">
        <v>509000</v>
      </c>
      <c r="AG87" s="310"/>
      <c r="AH87" s="310"/>
      <c r="AI87" s="310"/>
      <c r="AJ87" s="310"/>
      <c r="AK87" s="310"/>
      <c r="AL87" s="310"/>
      <c r="AM87" s="310"/>
      <c r="AN87" s="310"/>
      <c r="AO87" s="310"/>
      <c r="AP87" s="310"/>
      <c r="AQ87" s="310"/>
      <c r="AR87" s="313"/>
      <c r="AS87" s="310"/>
      <c r="AT87" s="313"/>
      <c r="AU87" s="539"/>
      <c r="AW87" s="168">
        <f>G87+J87+SUM(AH87:AU87)</f>
        <v>509000</v>
      </c>
      <c r="AX87" s="168">
        <f>SUM(M87:AG87)</f>
        <v>509000</v>
      </c>
      <c r="AY87" s="335">
        <f>AW87-AX87</f>
        <v>0</v>
      </c>
      <c r="AZ87" s="168">
        <f>AY87-J87</f>
        <v>0</v>
      </c>
      <c r="BA87" s="336">
        <f>AY87-AZ87</f>
        <v>0</v>
      </c>
      <c r="BB87" s="168"/>
    </row>
    <row r="88" spans="1:54" s="305" customFormat="1" ht="31.5" hidden="1" customHeight="1" x14ac:dyDescent="0.25">
      <c r="A88" s="541">
        <v>45421</v>
      </c>
      <c r="B88" s="189" t="s">
        <v>495</v>
      </c>
      <c r="C88" s="319">
        <v>92033605</v>
      </c>
      <c r="D88" s="320" t="s">
        <v>188</v>
      </c>
      <c r="E88" s="309" t="s">
        <v>506</v>
      </c>
      <c r="F88" s="310"/>
      <c r="G88" s="310">
        <v>122265</v>
      </c>
      <c r="H88" s="76">
        <f t="shared" ref="H88:H104" si="35">H87+F88-G88</f>
        <v>116778284.02000014</v>
      </c>
      <c r="I88" s="310"/>
      <c r="J88" s="310"/>
      <c r="K88" s="76">
        <f t="shared" si="34"/>
        <v>43174.5</v>
      </c>
      <c r="L88" s="315">
        <f>H88+K88</f>
        <v>116821458.52000014</v>
      </c>
      <c r="M88" s="310"/>
      <c r="N88" s="310"/>
      <c r="O88" s="310"/>
      <c r="P88" s="310"/>
      <c r="Q88" s="310"/>
      <c r="R88" s="310"/>
      <c r="S88" s="310"/>
      <c r="T88" s="310"/>
      <c r="U88" s="310"/>
      <c r="V88" s="310"/>
      <c r="W88" s="310">
        <v>128700</v>
      </c>
      <c r="X88" s="310"/>
      <c r="Y88" s="310"/>
      <c r="Z88" s="310"/>
      <c r="AA88" s="310"/>
      <c r="AB88" s="310"/>
      <c r="AC88" s="310"/>
      <c r="AD88" s="310"/>
      <c r="AE88" s="310"/>
      <c r="AF88" s="310"/>
      <c r="AG88" s="310"/>
      <c r="AH88" s="310"/>
      <c r="AI88" s="310"/>
      <c r="AJ88" s="310"/>
      <c r="AK88" s="310"/>
      <c r="AL88" s="310">
        <v>3861</v>
      </c>
      <c r="AM88" s="310"/>
      <c r="AN88" s="310"/>
      <c r="AO88" s="310"/>
      <c r="AP88" s="310">
        <v>2574</v>
      </c>
      <c r="AQ88" s="310"/>
      <c r="AR88" s="310"/>
      <c r="AS88" s="310"/>
      <c r="AT88" s="313"/>
      <c r="AU88" s="539"/>
      <c r="AW88" s="168">
        <f t="shared" ref="AW88:AW92" si="36">G88+J88+SUM(AH88:AU88)</f>
        <v>128700</v>
      </c>
      <c r="AX88" s="168">
        <f t="shared" ref="AX88:AX92" si="37">SUM(M88:AG88)</f>
        <v>128700</v>
      </c>
      <c r="AY88" s="335">
        <f t="shared" ref="AY88:AY92" si="38">AW88-AX88</f>
        <v>0</v>
      </c>
      <c r="AZ88" s="168">
        <f t="shared" ref="AZ88:AZ92" si="39">AY88-J88</f>
        <v>0</v>
      </c>
      <c r="BA88" s="336">
        <f t="shared" ref="BA88:BA92" si="40">AY88-AZ88</f>
        <v>0</v>
      </c>
      <c r="BB88" s="168"/>
    </row>
    <row r="89" spans="1:54" s="366" customFormat="1" ht="15.75" hidden="1" customHeight="1" x14ac:dyDescent="0.25">
      <c r="A89" s="542">
        <v>45421</v>
      </c>
      <c r="B89" s="351"/>
      <c r="C89" s="355" t="s">
        <v>533</v>
      </c>
      <c r="D89" s="352" t="s">
        <v>63</v>
      </c>
      <c r="E89" s="353" t="s">
        <v>534</v>
      </c>
      <c r="F89" s="367"/>
      <c r="G89" s="367"/>
      <c r="H89" s="357">
        <f t="shared" si="35"/>
        <v>116778284.02000014</v>
      </c>
      <c r="I89" s="367"/>
      <c r="J89" s="367"/>
      <c r="K89" s="357">
        <f t="shared" si="34"/>
        <v>43174.5</v>
      </c>
      <c r="L89" s="368">
        <f t="shared" ref="L89:L104" si="41">H89+K89</f>
        <v>116821458.52000014</v>
      </c>
      <c r="M89" s="367"/>
      <c r="N89" s="367"/>
      <c r="O89" s="367"/>
      <c r="P89" s="367"/>
      <c r="Q89" s="367">
        <v>3510</v>
      </c>
      <c r="R89" s="367"/>
      <c r="S89" s="367"/>
      <c r="T89" s="367"/>
      <c r="U89" s="367"/>
      <c r="V89" s="367"/>
      <c r="W89" s="367">
        <v>25000</v>
      </c>
      <c r="X89" s="367"/>
      <c r="Y89" s="367">
        <v>11684</v>
      </c>
      <c r="Z89" s="367"/>
      <c r="AA89" s="367"/>
      <c r="AB89" s="367"/>
      <c r="AC89" s="367"/>
      <c r="AD89" s="367"/>
      <c r="AE89" s="367"/>
      <c r="AF89" s="367">
        <v>-40194</v>
      </c>
      <c r="AG89" s="367"/>
      <c r="AH89" s="367"/>
      <c r="AI89" s="367"/>
      <c r="AJ89" s="367"/>
      <c r="AK89" s="367"/>
      <c r="AL89" s="367"/>
      <c r="AM89" s="367"/>
      <c r="AN89" s="367"/>
      <c r="AO89" s="367"/>
      <c r="AP89" s="367"/>
      <c r="AQ89" s="367"/>
      <c r="AR89" s="369"/>
      <c r="AS89" s="367"/>
      <c r="AT89" s="369"/>
      <c r="AU89" s="543"/>
      <c r="AW89" s="365">
        <f t="shared" si="36"/>
        <v>0</v>
      </c>
      <c r="AX89" s="365">
        <f t="shared" si="37"/>
        <v>0</v>
      </c>
      <c r="AY89" s="371">
        <f t="shared" si="38"/>
        <v>0</v>
      </c>
      <c r="AZ89" s="365">
        <f t="shared" si="39"/>
        <v>0</v>
      </c>
      <c r="BA89" s="372">
        <f t="shared" si="40"/>
        <v>0</v>
      </c>
      <c r="BB89" s="365"/>
    </row>
    <row r="90" spans="1:54" s="111" customFormat="1" ht="15.75" hidden="1" customHeight="1" x14ac:dyDescent="0.25">
      <c r="A90" s="542">
        <v>45422</v>
      </c>
      <c r="B90" s="373"/>
      <c r="C90" s="355" t="s">
        <v>487</v>
      </c>
      <c r="D90" s="381"/>
      <c r="E90" s="375" t="s">
        <v>521</v>
      </c>
      <c r="F90" s="367">
        <v>29806</v>
      </c>
      <c r="G90" s="367"/>
      <c r="H90" s="357">
        <f t="shared" si="35"/>
        <v>116808090.02000014</v>
      </c>
      <c r="I90" s="367"/>
      <c r="J90" s="367"/>
      <c r="K90" s="357">
        <f t="shared" si="34"/>
        <v>43174.5</v>
      </c>
      <c r="L90" s="368">
        <f t="shared" si="41"/>
        <v>116851264.52000014</v>
      </c>
      <c r="M90" s="367"/>
      <c r="N90" s="367"/>
      <c r="O90" s="367"/>
      <c r="P90" s="367"/>
      <c r="Q90" s="367"/>
      <c r="R90" s="367"/>
      <c r="S90" s="367"/>
      <c r="T90" s="367"/>
      <c r="U90" s="367"/>
      <c r="V90" s="367"/>
      <c r="W90" s="367"/>
      <c r="X90" s="367"/>
      <c r="Y90" s="367"/>
      <c r="Z90" s="367"/>
      <c r="AA90" s="367"/>
      <c r="AB90" s="367"/>
      <c r="AC90" s="367"/>
      <c r="AD90" s="367"/>
      <c r="AE90" s="367"/>
      <c r="AF90" s="367"/>
      <c r="AG90" s="310"/>
      <c r="AH90" s="310"/>
      <c r="AI90" s="310"/>
      <c r="AJ90" s="310"/>
      <c r="AK90" s="310"/>
      <c r="AL90" s="310"/>
      <c r="AM90" s="310"/>
      <c r="AN90" s="310"/>
      <c r="AO90" s="310"/>
      <c r="AP90" s="310"/>
      <c r="AQ90" s="310"/>
      <c r="AR90" s="313"/>
      <c r="AS90" s="310"/>
      <c r="AT90" s="313"/>
      <c r="AU90" s="539"/>
      <c r="AW90" s="168">
        <f t="shared" si="36"/>
        <v>0</v>
      </c>
      <c r="AX90" s="168">
        <f t="shared" si="37"/>
        <v>0</v>
      </c>
      <c r="AY90" s="335">
        <f t="shared" si="38"/>
        <v>0</v>
      </c>
      <c r="AZ90" s="168">
        <f t="shared" si="39"/>
        <v>0</v>
      </c>
      <c r="BA90" s="336">
        <f t="shared" si="40"/>
        <v>0</v>
      </c>
      <c r="BB90" s="168"/>
    </row>
    <row r="91" spans="1:54" s="111" customFormat="1" ht="47.25" hidden="1" customHeight="1" x14ac:dyDescent="0.25">
      <c r="A91" s="541">
        <v>45422</v>
      </c>
      <c r="B91" s="177"/>
      <c r="C91" s="319" t="s">
        <v>488</v>
      </c>
      <c r="D91" s="308"/>
      <c r="E91" s="309" t="s">
        <v>489</v>
      </c>
      <c r="F91" s="310">
        <v>573356.03</v>
      </c>
      <c r="G91" s="310"/>
      <c r="H91" s="76">
        <f t="shared" si="35"/>
        <v>117381446.05000015</v>
      </c>
      <c r="I91" s="310"/>
      <c r="J91" s="310"/>
      <c r="K91" s="76">
        <f t="shared" si="34"/>
        <v>43174.5</v>
      </c>
      <c r="L91" s="315">
        <f t="shared" si="41"/>
        <v>117424620.55000015</v>
      </c>
      <c r="M91" s="310"/>
      <c r="N91" s="310"/>
      <c r="O91" s="310"/>
      <c r="P91" s="310"/>
      <c r="Q91" s="310"/>
      <c r="R91" s="310"/>
      <c r="S91" s="310"/>
      <c r="T91" s="310"/>
      <c r="U91" s="310"/>
      <c r="V91" s="310"/>
      <c r="W91" s="310"/>
      <c r="X91" s="310"/>
      <c r="Y91" s="310"/>
      <c r="Z91" s="310"/>
      <c r="AA91" s="310"/>
      <c r="AB91" s="310"/>
      <c r="AC91" s="310"/>
      <c r="AD91" s="310"/>
      <c r="AE91" s="310"/>
      <c r="AF91" s="310"/>
      <c r="AG91" s="310"/>
      <c r="AH91" s="310"/>
      <c r="AI91" s="310"/>
      <c r="AJ91" s="310"/>
      <c r="AK91" s="310"/>
      <c r="AL91" s="310"/>
      <c r="AM91" s="310"/>
      <c r="AN91" s="310"/>
      <c r="AO91" s="310"/>
      <c r="AP91" s="310"/>
      <c r="AQ91" s="310"/>
      <c r="AR91" s="313"/>
      <c r="AS91" s="310"/>
      <c r="AT91" s="313"/>
      <c r="AU91" s="539"/>
      <c r="AW91" s="168">
        <f t="shared" si="36"/>
        <v>0</v>
      </c>
      <c r="AX91" s="168">
        <f t="shared" si="37"/>
        <v>0</v>
      </c>
      <c r="AY91" s="335">
        <f t="shared" si="38"/>
        <v>0</v>
      </c>
      <c r="AZ91" s="168">
        <f t="shared" si="39"/>
        <v>0</v>
      </c>
      <c r="BA91" s="336">
        <f t="shared" si="40"/>
        <v>0</v>
      </c>
      <c r="BB91" s="168"/>
    </row>
    <row r="92" spans="1:54" s="111" customFormat="1" ht="31.5" hidden="1" customHeight="1" x14ac:dyDescent="0.25">
      <c r="A92" s="541">
        <v>45422</v>
      </c>
      <c r="B92" s="187"/>
      <c r="C92" s="319" t="s">
        <v>490</v>
      </c>
      <c r="D92" s="308"/>
      <c r="E92" s="309" t="s">
        <v>491</v>
      </c>
      <c r="F92" s="310">
        <v>297771.2</v>
      </c>
      <c r="G92" s="310"/>
      <c r="H92" s="76">
        <f t="shared" si="35"/>
        <v>117679217.25000015</v>
      </c>
      <c r="I92" s="310"/>
      <c r="J92" s="310"/>
      <c r="K92" s="76">
        <f t="shared" si="34"/>
        <v>43174.5</v>
      </c>
      <c r="L92" s="315">
        <f t="shared" si="41"/>
        <v>117722391.75000015</v>
      </c>
      <c r="M92" s="310"/>
      <c r="N92" s="310"/>
      <c r="O92" s="310"/>
      <c r="P92" s="310"/>
      <c r="Q92" s="310"/>
      <c r="R92" s="310"/>
      <c r="S92" s="310"/>
      <c r="T92" s="310"/>
      <c r="U92" s="310"/>
      <c r="V92" s="310"/>
      <c r="W92" s="310"/>
      <c r="X92" s="310"/>
      <c r="Y92" s="310"/>
      <c r="Z92" s="310"/>
      <c r="AA92" s="310"/>
      <c r="AB92" s="310"/>
      <c r="AC92" s="310"/>
      <c r="AD92" s="310"/>
      <c r="AE92" s="310"/>
      <c r="AF92" s="310"/>
      <c r="AG92" s="310"/>
      <c r="AH92" s="310"/>
      <c r="AI92" s="310"/>
      <c r="AJ92" s="310"/>
      <c r="AK92" s="310"/>
      <c r="AL92" s="310"/>
      <c r="AM92" s="310"/>
      <c r="AN92" s="310"/>
      <c r="AO92" s="310"/>
      <c r="AP92" s="310"/>
      <c r="AQ92" s="310"/>
      <c r="AR92" s="313"/>
      <c r="AS92" s="310"/>
      <c r="AT92" s="313"/>
      <c r="AU92" s="539"/>
      <c r="AW92" s="115">
        <f t="shared" si="36"/>
        <v>0</v>
      </c>
      <c r="AX92" s="115">
        <f t="shared" si="37"/>
        <v>0</v>
      </c>
      <c r="AY92" s="112">
        <f t="shared" si="38"/>
        <v>0</v>
      </c>
      <c r="AZ92" s="115">
        <f t="shared" si="39"/>
        <v>0</v>
      </c>
      <c r="BA92" s="167">
        <f t="shared" si="40"/>
        <v>0</v>
      </c>
      <c r="BB92" s="168"/>
    </row>
    <row r="93" spans="1:54" s="111" customFormat="1" ht="31.5" hidden="1" customHeight="1" x14ac:dyDescent="0.25">
      <c r="A93" s="541">
        <v>45422</v>
      </c>
      <c r="B93" s="177"/>
      <c r="C93" s="319" t="s">
        <v>492</v>
      </c>
      <c r="D93" s="308"/>
      <c r="E93" s="309" t="s">
        <v>493</v>
      </c>
      <c r="F93" s="310">
        <v>1032036.83</v>
      </c>
      <c r="G93" s="310"/>
      <c r="H93" s="76">
        <f t="shared" si="35"/>
        <v>118711254.08000015</v>
      </c>
      <c r="I93" s="310"/>
      <c r="J93" s="310"/>
      <c r="K93" s="76">
        <f t="shared" si="34"/>
        <v>43174.5</v>
      </c>
      <c r="L93" s="315">
        <f t="shared" si="41"/>
        <v>118754428.58000015</v>
      </c>
      <c r="M93" s="310"/>
      <c r="N93" s="310"/>
      <c r="O93" s="310"/>
      <c r="P93" s="310"/>
      <c r="Q93" s="310"/>
      <c r="R93" s="310"/>
      <c r="S93" s="310"/>
      <c r="T93" s="310"/>
      <c r="U93" s="310"/>
      <c r="V93" s="310"/>
      <c r="W93" s="310"/>
      <c r="X93" s="310"/>
      <c r="Y93" s="310"/>
      <c r="Z93" s="310"/>
      <c r="AA93" s="310"/>
      <c r="AB93" s="310"/>
      <c r="AC93" s="310"/>
      <c r="AD93" s="310"/>
      <c r="AE93" s="310"/>
      <c r="AF93" s="310"/>
      <c r="AG93" s="310"/>
      <c r="AH93" s="310"/>
      <c r="AI93" s="310"/>
      <c r="AJ93" s="310"/>
      <c r="AK93" s="310"/>
      <c r="AL93" s="310"/>
      <c r="AM93" s="310"/>
      <c r="AN93" s="310"/>
      <c r="AO93" s="310"/>
      <c r="AP93" s="310"/>
      <c r="AQ93" s="310"/>
      <c r="AR93" s="313"/>
      <c r="AS93" s="310"/>
      <c r="AT93" s="313"/>
      <c r="AU93" s="539"/>
      <c r="AW93" s="115">
        <f t="shared" si="10"/>
        <v>0</v>
      </c>
      <c r="AX93" s="115">
        <f t="shared" si="30"/>
        <v>0</v>
      </c>
      <c r="AY93" s="112">
        <f t="shared" si="31"/>
        <v>0</v>
      </c>
      <c r="AZ93" s="115">
        <f t="shared" si="22"/>
        <v>0</v>
      </c>
      <c r="BA93" s="167">
        <f t="shared" si="23"/>
        <v>0</v>
      </c>
      <c r="BB93" s="168"/>
    </row>
    <row r="94" spans="1:54" s="377" customFormat="1" ht="15.75" hidden="1" customHeight="1" x14ac:dyDescent="0.25">
      <c r="A94" s="542">
        <v>45425</v>
      </c>
      <c r="B94" s="373"/>
      <c r="C94" s="355" t="s">
        <v>535</v>
      </c>
      <c r="D94" s="374" t="s">
        <v>63</v>
      </c>
      <c r="E94" s="375" t="s">
        <v>536</v>
      </c>
      <c r="F94" s="367"/>
      <c r="G94" s="367"/>
      <c r="H94" s="357">
        <f t="shared" si="35"/>
        <v>118711254.08000015</v>
      </c>
      <c r="I94" s="367"/>
      <c r="J94" s="367"/>
      <c r="K94" s="357">
        <f t="shared" si="34"/>
        <v>43174.5</v>
      </c>
      <c r="L94" s="368">
        <f t="shared" si="41"/>
        <v>118754428.58000015</v>
      </c>
      <c r="M94" s="367"/>
      <c r="N94" s="367"/>
      <c r="O94" s="367"/>
      <c r="P94" s="367"/>
      <c r="Q94" s="367"/>
      <c r="R94" s="367"/>
      <c r="S94" s="367">
        <v>509000</v>
      </c>
      <c r="T94" s="367"/>
      <c r="U94" s="367"/>
      <c r="V94" s="367"/>
      <c r="W94" s="367"/>
      <c r="X94" s="367"/>
      <c r="Y94" s="367"/>
      <c r="Z94" s="367"/>
      <c r="AA94" s="367"/>
      <c r="AB94" s="367"/>
      <c r="AC94" s="367"/>
      <c r="AD94" s="367"/>
      <c r="AE94" s="367"/>
      <c r="AF94" s="367">
        <v>-509000</v>
      </c>
      <c r="AG94" s="367"/>
      <c r="AH94" s="367"/>
      <c r="AI94" s="367"/>
      <c r="AJ94" s="367"/>
      <c r="AK94" s="367"/>
      <c r="AL94" s="367"/>
      <c r="AM94" s="367"/>
      <c r="AN94" s="367"/>
      <c r="AO94" s="367"/>
      <c r="AP94" s="367"/>
      <c r="AQ94" s="367"/>
      <c r="AR94" s="369"/>
      <c r="AS94" s="367"/>
      <c r="AT94" s="369"/>
      <c r="AU94" s="543"/>
      <c r="AW94" s="362"/>
      <c r="AX94" s="362"/>
      <c r="AY94" s="363"/>
      <c r="AZ94" s="362"/>
      <c r="BA94" s="364"/>
      <c r="BB94" s="365"/>
    </row>
    <row r="95" spans="1:54" s="305" customFormat="1" ht="31.5" hidden="1" customHeight="1" x14ac:dyDescent="0.25">
      <c r="A95" s="541">
        <v>45433</v>
      </c>
      <c r="B95" s="189" t="s">
        <v>496</v>
      </c>
      <c r="C95" s="319">
        <v>92033606</v>
      </c>
      <c r="D95" s="320" t="s">
        <v>188</v>
      </c>
      <c r="E95" s="309" t="s">
        <v>507</v>
      </c>
      <c r="F95" s="310"/>
      <c r="G95" s="310">
        <v>3330307.2</v>
      </c>
      <c r="H95" s="76">
        <f t="shared" si="35"/>
        <v>115380946.88000014</v>
      </c>
      <c r="I95" s="310"/>
      <c r="J95" s="310"/>
      <c r="K95" s="76">
        <f t="shared" si="34"/>
        <v>43174.5</v>
      </c>
      <c r="L95" s="315">
        <f t="shared" si="41"/>
        <v>115424121.38000014</v>
      </c>
      <c r="M95" s="310"/>
      <c r="N95" s="310"/>
      <c r="O95" s="310"/>
      <c r="P95" s="310"/>
      <c r="Q95" s="310">
        <v>620000</v>
      </c>
      <c r="R95" s="310"/>
      <c r="S95" s="310"/>
      <c r="T95" s="310"/>
      <c r="U95" s="310">
        <v>200000</v>
      </c>
      <c r="V95" s="310"/>
      <c r="W95" s="310">
        <v>1885376</v>
      </c>
      <c r="X95" s="310"/>
      <c r="Y95" s="310">
        <v>800000</v>
      </c>
      <c r="Z95" s="310"/>
      <c r="AA95" s="310"/>
      <c r="AB95" s="310"/>
      <c r="AC95" s="310"/>
      <c r="AD95" s="310"/>
      <c r="AE95" s="310"/>
      <c r="AF95" s="310"/>
      <c r="AG95" s="310"/>
      <c r="AH95" s="310"/>
      <c r="AI95" s="310"/>
      <c r="AJ95" s="310"/>
      <c r="AK95" s="310"/>
      <c r="AL95" s="310">
        <v>105161.28</v>
      </c>
      <c r="AM95" s="310"/>
      <c r="AN95" s="310">
        <v>6200</v>
      </c>
      <c r="AO95" s="310"/>
      <c r="AP95" s="310">
        <v>53707.519999999997</v>
      </c>
      <c r="AQ95" s="310">
        <v>0</v>
      </c>
      <c r="AR95" s="310">
        <v>10000</v>
      </c>
      <c r="AS95" s="310"/>
      <c r="AT95" s="313"/>
      <c r="AU95" s="539"/>
      <c r="AW95" s="168">
        <f t="shared" ref="AW95:AW104" si="42">G95+J95+SUM(AH95:AU95)</f>
        <v>3505376</v>
      </c>
      <c r="AX95" s="168">
        <f t="shared" ref="AX95:AX104" si="43">SUM(M95:AG95)</f>
        <v>3505376</v>
      </c>
      <c r="AY95" s="335">
        <f t="shared" ref="AY95:AY104" si="44">AW95-AX95</f>
        <v>0</v>
      </c>
      <c r="AZ95" s="168">
        <f t="shared" ref="AZ95:AZ104" si="45">AY95-J95</f>
        <v>0</v>
      </c>
      <c r="BA95" s="336">
        <f t="shared" ref="BA95:BA104" si="46">AY95-AZ95</f>
        <v>0</v>
      </c>
      <c r="BB95" s="168"/>
    </row>
    <row r="96" spans="1:54" s="305" customFormat="1" ht="31.5" hidden="1" customHeight="1" x14ac:dyDescent="0.25">
      <c r="A96" s="541">
        <v>45433</v>
      </c>
      <c r="B96" s="189" t="s">
        <v>497</v>
      </c>
      <c r="C96" s="319">
        <v>92033607</v>
      </c>
      <c r="D96" s="320" t="s">
        <v>508</v>
      </c>
      <c r="E96" s="309" t="s">
        <v>509</v>
      </c>
      <c r="F96" s="310"/>
      <c r="G96" s="310">
        <v>12000</v>
      </c>
      <c r="H96" s="76">
        <f t="shared" si="35"/>
        <v>115368946.88000014</v>
      </c>
      <c r="I96" s="310"/>
      <c r="J96" s="310"/>
      <c r="K96" s="76">
        <f t="shared" si="34"/>
        <v>43174.5</v>
      </c>
      <c r="L96" s="315">
        <f t="shared" si="41"/>
        <v>115412121.38000014</v>
      </c>
      <c r="M96" s="310"/>
      <c r="N96" s="310"/>
      <c r="O96" s="310"/>
      <c r="P96" s="310"/>
      <c r="Q96" s="310"/>
      <c r="R96" s="310"/>
      <c r="S96" s="310"/>
      <c r="T96" s="310"/>
      <c r="U96" s="310"/>
      <c r="V96" s="310"/>
      <c r="W96" s="310"/>
      <c r="X96" s="310"/>
      <c r="Y96" s="310"/>
      <c r="Z96" s="310"/>
      <c r="AA96" s="310"/>
      <c r="AB96" s="310"/>
      <c r="AC96" s="310"/>
      <c r="AD96" s="310"/>
      <c r="AE96" s="310"/>
      <c r="AF96" s="310"/>
      <c r="AG96" s="310"/>
      <c r="AH96" s="310">
        <v>-12000</v>
      </c>
      <c r="AI96" s="310"/>
      <c r="AJ96" s="310"/>
      <c r="AK96" s="310"/>
      <c r="AL96" s="310"/>
      <c r="AM96" s="310"/>
      <c r="AN96" s="310"/>
      <c r="AO96" s="310"/>
      <c r="AP96" s="310"/>
      <c r="AQ96" s="310"/>
      <c r="AR96" s="313"/>
      <c r="AS96" s="310"/>
      <c r="AT96" s="313"/>
      <c r="AU96" s="539"/>
      <c r="AW96" s="168">
        <f t="shared" si="42"/>
        <v>0</v>
      </c>
      <c r="AX96" s="168">
        <f t="shared" si="43"/>
        <v>0</v>
      </c>
      <c r="AY96" s="335">
        <f t="shared" si="44"/>
        <v>0</v>
      </c>
      <c r="AZ96" s="168">
        <f t="shared" si="45"/>
        <v>0</v>
      </c>
      <c r="BA96" s="336">
        <f t="shared" si="46"/>
        <v>0</v>
      </c>
      <c r="BB96" s="168"/>
    </row>
    <row r="97" spans="1:54" s="305" customFormat="1" ht="31.5" hidden="1" customHeight="1" x14ac:dyDescent="0.25">
      <c r="A97" s="541">
        <v>45433</v>
      </c>
      <c r="B97" s="319" t="s">
        <v>498</v>
      </c>
      <c r="C97" s="319">
        <v>92033608</v>
      </c>
      <c r="D97" s="320" t="s">
        <v>510</v>
      </c>
      <c r="E97" s="309" t="s">
        <v>511</v>
      </c>
      <c r="F97" s="310"/>
      <c r="G97" s="310">
        <v>1400</v>
      </c>
      <c r="H97" s="76">
        <f t="shared" si="35"/>
        <v>115367546.88000014</v>
      </c>
      <c r="I97" s="310"/>
      <c r="J97" s="310"/>
      <c r="K97" s="76">
        <f t="shared" si="34"/>
        <v>43174.5</v>
      </c>
      <c r="L97" s="315">
        <f t="shared" si="41"/>
        <v>115410721.38000014</v>
      </c>
      <c r="M97" s="310"/>
      <c r="N97" s="310"/>
      <c r="O97" s="310"/>
      <c r="P97" s="310"/>
      <c r="Q97" s="310"/>
      <c r="R97" s="310"/>
      <c r="S97" s="310"/>
      <c r="T97" s="310"/>
      <c r="U97" s="310"/>
      <c r="V97" s="310"/>
      <c r="W97" s="310"/>
      <c r="X97" s="310"/>
      <c r="Y97" s="310"/>
      <c r="Z97" s="310"/>
      <c r="AA97" s="310"/>
      <c r="AB97" s="310"/>
      <c r="AC97" s="310"/>
      <c r="AD97" s="310"/>
      <c r="AE97" s="310"/>
      <c r="AF97" s="310"/>
      <c r="AG97" s="310"/>
      <c r="AH97" s="310">
        <v>-1400</v>
      </c>
      <c r="AI97" s="310"/>
      <c r="AJ97" s="310"/>
      <c r="AK97" s="310"/>
      <c r="AL97" s="310"/>
      <c r="AM97" s="310"/>
      <c r="AN97" s="310"/>
      <c r="AO97" s="310"/>
      <c r="AP97" s="310"/>
      <c r="AQ97" s="310"/>
      <c r="AR97" s="313"/>
      <c r="AS97" s="310"/>
      <c r="AT97" s="313"/>
      <c r="AU97" s="539"/>
      <c r="AW97" s="168">
        <f t="shared" si="42"/>
        <v>0</v>
      </c>
      <c r="AX97" s="168">
        <f t="shared" si="43"/>
        <v>0</v>
      </c>
      <c r="AY97" s="335">
        <f t="shared" si="44"/>
        <v>0</v>
      </c>
      <c r="AZ97" s="168">
        <f t="shared" si="45"/>
        <v>0</v>
      </c>
      <c r="BA97" s="336">
        <f t="shared" si="46"/>
        <v>0</v>
      </c>
      <c r="BB97" s="168"/>
    </row>
    <row r="98" spans="1:54" s="305" customFormat="1" ht="47.25" hidden="1" customHeight="1" x14ac:dyDescent="0.25">
      <c r="A98" s="541">
        <v>45433</v>
      </c>
      <c r="B98" s="319" t="s">
        <v>499</v>
      </c>
      <c r="C98" s="319">
        <v>92033609</v>
      </c>
      <c r="D98" s="320" t="s">
        <v>512</v>
      </c>
      <c r="E98" s="309" t="s">
        <v>513</v>
      </c>
      <c r="F98" s="310"/>
      <c r="G98" s="310">
        <v>1242.49</v>
      </c>
      <c r="H98" s="76">
        <f t="shared" si="35"/>
        <v>115366304.39000015</v>
      </c>
      <c r="I98" s="310"/>
      <c r="J98" s="310"/>
      <c r="K98" s="76">
        <f t="shared" si="34"/>
        <v>43174.5</v>
      </c>
      <c r="L98" s="315">
        <f t="shared" si="41"/>
        <v>115409478.89000015</v>
      </c>
      <c r="M98" s="310"/>
      <c r="N98" s="310"/>
      <c r="O98" s="310"/>
      <c r="P98" s="310"/>
      <c r="Q98" s="310"/>
      <c r="R98" s="310"/>
      <c r="S98" s="310"/>
      <c r="T98" s="310"/>
      <c r="U98" s="310"/>
      <c r="V98" s="310"/>
      <c r="W98" s="310"/>
      <c r="X98" s="310"/>
      <c r="Y98" s="310"/>
      <c r="Z98" s="310"/>
      <c r="AA98" s="310"/>
      <c r="AB98" s="310"/>
      <c r="AC98" s="310"/>
      <c r="AD98" s="310"/>
      <c r="AE98" s="310"/>
      <c r="AF98" s="310"/>
      <c r="AG98" s="310"/>
      <c r="AH98" s="310">
        <v>-1242.49</v>
      </c>
      <c r="AI98" s="310"/>
      <c r="AJ98" s="310"/>
      <c r="AK98" s="310"/>
      <c r="AL98" s="310"/>
      <c r="AM98" s="310"/>
      <c r="AN98" s="310"/>
      <c r="AO98" s="310"/>
      <c r="AP98" s="310"/>
      <c r="AQ98" s="310"/>
      <c r="AR98" s="313"/>
      <c r="AS98" s="310"/>
      <c r="AT98" s="313"/>
      <c r="AU98" s="539"/>
      <c r="AW98" s="168">
        <f t="shared" si="42"/>
        <v>0</v>
      </c>
      <c r="AX98" s="168">
        <f t="shared" si="43"/>
        <v>0</v>
      </c>
      <c r="AY98" s="335">
        <f t="shared" si="44"/>
        <v>0</v>
      </c>
      <c r="AZ98" s="168">
        <f t="shared" si="45"/>
        <v>0</v>
      </c>
      <c r="BA98" s="336">
        <f t="shared" si="46"/>
        <v>0</v>
      </c>
      <c r="BB98" s="168"/>
    </row>
    <row r="99" spans="1:54" s="305" customFormat="1" ht="31.5" hidden="1" customHeight="1" x14ac:dyDescent="0.25">
      <c r="A99" s="541">
        <v>45433</v>
      </c>
      <c r="B99" s="319" t="s">
        <v>500</v>
      </c>
      <c r="C99" s="319">
        <v>92033610</v>
      </c>
      <c r="D99" s="320" t="s">
        <v>514</v>
      </c>
      <c r="E99" s="309" t="s">
        <v>515</v>
      </c>
      <c r="F99" s="310"/>
      <c r="G99" s="310">
        <v>291.3</v>
      </c>
      <c r="H99" s="76">
        <f t="shared" si="35"/>
        <v>115366013.09000015</v>
      </c>
      <c r="I99" s="310"/>
      <c r="J99" s="310"/>
      <c r="K99" s="76">
        <f t="shared" si="34"/>
        <v>43174.5</v>
      </c>
      <c r="L99" s="315">
        <f t="shared" si="41"/>
        <v>115409187.59000015</v>
      </c>
      <c r="M99" s="310"/>
      <c r="N99" s="310"/>
      <c r="O99" s="310"/>
      <c r="P99" s="310"/>
      <c r="Q99" s="310"/>
      <c r="R99" s="310"/>
      <c r="S99" s="310"/>
      <c r="T99" s="310"/>
      <c r="U99" s="310"/>
      <c r="V99" s="310"/>
      <c r="W99" s="310"/>
      <c r="X99" s="310"/>
      <c r="Y99" s="310"/>
      <c r="Z99" s="310"/>
      <c r="AA99" s="310"/>
      <c r="AB99" s="310"/>
      <c r="AC99" s="310"/>
      <c r="AD99" s="310"/>
      <c r="AE99" s="310"/>
      <c r="AF99" s="310"/>
      <c r="AG99" s="310"/>
      <c r="AH99" s="310">
        <v>-291.3</v>
      </c>
      <c r="AI99" s="310"/>
      <c r="AJ99" s="310"/>
      <c r="AK99" s="310"/>
      <c r="AL99" s="310"/>
      <c r="AM99" s="310"/>
      <c r="AN99" s="310"/>
      <c r="AO99" s="310"/>
      <c r="AP99" s="310"/>
      <c r="AQ99" s="310"/>
      <c r="AR99" s="313"/>
      <c r="AS99" s="310"/>
      <c r="AT99" s="313"/>
      <c r="AU99" s="539"/>
      <c r="AW99" s="168">
        <f t="shared" si="42"/>
        <v>0</v>
      </c>
      <c r="AX99" s="168">
        <f t="shared" si="43"/>
        <v>0</v>
      </c>
      <c r="AY99" s="335">
        <f t="shared" si="44"/>
        <v>0</v>
      </c>
      <c r="AZ99" s="168">
        <f t="shared" si="45"/>
        <v>0</v>
      </c>
      <c r="BA99" s="336">
        <f t="shared" si="46"/>
        <v>0</v>
      </c>
      <c r="BB99" s="168"/>
    </row>
    <row r="100" spans="1:54" s="305" customFormat="1" ht="31.5" hidden="1" customHeight="1" x14ac:dyDescent="0.25">
      <c r="A100" s="541">
        <v>45433</v>
      </c>
      <c r="B100" s="319" t="s">
        <v>501</v>
      </c>
      <c r="C100" s="319">
        <v>92033611</v>
      </c>
      <c r="D100" s="320" t="s">
        <v>516</v>
      </c>
      <c r="E100" s="309" t="s">
        <v>517</v>
      </c>
      <c r="F100" s="310"/>
      <c r="G100" s="310">
        <v>9700</v>
      </c>
      <c r="H100" s="76">
        <f t="shared" si="35"/>
        <v>115356313.09000015</v>
      </c>
      <c r="I100" s="310"/>
      <c r="J100" s="310"/>
      <c r="K100" s="76">
        <f t="shared" si="34"/>
        <v>43174.5</v>
      </c>
      <c r="L100" s="315">
        <f t="shared" si="41"/>
        <v>115399487.59000015</v>
      </c>
      <c r="M100" s="310"/>
      <c r="N100" s="310"/>
      <c r="O100" s="310"/>
      <c r="P100" s="310"/>
      <c r="Q100" s="310"/>
      <c r="R100" s="310"/>
      <c r="S100" s="310"/>
      <c r="T100" s="310"/>
      <c r="U100" s="310"/>
      <c r="V100" s="310"/>
      <c r="W100" s="310"/>
      <c r="X100" s="310"/>
      <c r="Y100" s="310"/>
      <c r="Z100" s="310"/>
      <c r="AA100" s="310"/>
      <c r="AB100" s="310"/>
      <c r="AC100" s="310"/>
      <c r="AD100" s="310"/>
      <c r="AE100" s="310"/>
      <c r="AF100" s="310"/>
      <c r="AG100" s="310"/>
      <c r="AH100" s="310">
        <v>-9700</v>
      </c>
      <c r="AI100" s="310"/>
      <c r="AJ100" s="310"/>
      <c r="AK100" s="310"/>
      <c r="AL100" s="310"/>
      <c r="AM100" s="310"/>
      <c r="AN100" s="310"/>
      <c r="AO100" s="310"/>
      <c r="AP100" s="310"/>
      <c r="AQ100" s="310"/>
      <c r="AR100" s="313"/>
      <c r="AS100" s="310"/>
      <c r="AT100" s="313"/>
      <c r="AU100" s="539"/>
      <c r="AW100" s="168">
        <f t="shared" si="42"/>
        <v>0</v>
      </c>
      <c r="AX100" s="168">
        <f t="shared" si="43"/>
        <v>0</v>
      </c>
      <c r="AY100" s="335">
        <f t="shared" si="44"/>
        <v>0</v>
      </c>
      <c r="AZ100" s="168">
        <f t="shared" si="45"/>
        <v>0</v>
      </c>
      <c r="BA100" s="336">
        <f t="shared" si="46"/>
        <v>0</v>
      </c>
      <c r="BB100" s="168"/>
    </row>
    <row r="101" spans="1:54" s="305" customFormat="1" ht="31.5" hidden="1" customHeight="1" x14ac:dyDescent="0.25">
      <c r="A101" s="541">
        <v>45434</v>
      </c>
      <c r="B101" s="319" t="s">
        <v>502</v>
      </c>
      <c r="C101" s="319">
        <v>92033612</v>
      </c>
      <c r="D101" s="320" t="s">
        <v>63</v>
      </c>
      <c r="E101" s="309" t="s">
        <v>518</v>
      </c>
      <c r="F101" s="310"/>
      <c r="G101" s="310">
        <v>135000</v>
      </c>
      <c r="H101" s="76">
        <f t="shared" si="35"/>
        <v>115221313.09000015</v>
      </c>
      <c r="I101" s="310"/>
      <c r="J101" s="310"/>
      <c r="K101" s="76">
        <f t="shared" si="34"/>
        <v>43174.5</v>
      </c>
      <c r="L101" s="315">
        <f t="shared" si="41"/>
        <v>115264487.59000015</v>
      </c>
      <c r="M101" s="310"/>
      <c r="N101" s="310"/>
      <c r="O101" s="310"/>
      <c r="P101" s="310"/>
      <c r="Q101" s="310"/>
      <c r="R101" s="310"/>
      <c r="S101" s="310"/>
      <c r="T101" s="310"/>
      <c r="U101" s="310"/>
      <c r="V101" s="310"/>
      <c r="W101" s="310"/>
      <c r="X101" s="310"/>
      <c r="Y101" s="310"/>
      <c r="Z101" s="310"/>
      <c r="AA101" s="310"/>
      <c r="AB101" s="310"/>
      <c r="AC101" s="310"/>
      <c r="AD101" s="310"/>
      <c r="AE101" s="310"/>
      <c r="AF101" s="310">
        <v>135000</v>
      </c>
      <c r="AG101" s="310"/>
      <c r="AH101" s="310"/>
      <c r="AI101" s="310"/>
      <c r="AJ101" s="310"/>
      <c r="AK101" s="310"/>
      <c r="AL101" s="310"/>
      <c r="AM101" s="310"/>
      <c r="AN101" s="310"/>
      <c r="AO101" s="310"/>
      <c r="AP101" s="310"/>
      <c r="AQ101" s="310"/>
      <c r="AR101" s="313"/>
      <c r="AS101" s="310"/>
      <c r="AT101" s="313"/>
      <c r="AU101" s="539"/>
      <c r="AW101" s="168">
        <f t="shared" si="42"/>
        <v>135000</v>
      </c>
      <c r="AX101" s="168">
        <f t="shared" si="43"/>
        <v>135000</v>
      </c>
      <c r="AY101" s="335">
        <f t="shared" si="44"/>
        <v>0</v>
      </c>
      <c r="AZ101" s="168">
        <f t="shared" si="45"/>
        <v>0</v>
      </c>
      <c r="BA101" s="336">
        <f t="shared" si="46"/>
        <v>0</v>
      </c>
      <c r="BB101" s="168"/>
    </row>
    <row r="102" spans="1:54" s="366" customFormat="1" ht="31.5" hidden="1" customHeight="1" x14ac:dyDescent="0.25">
      <c r="A102" s="542">
        <v>45434</v>
      </c>
      <c r="B102" s="355"/>
      <c r="C102" s="355" t="s">
        <v>537</v>
      </c>
      <c r="D102" s="374" t="s">
        <v>63</v>
      </c>
      <c r="E102" s="375" t="s">
        <v>538</v>
      </c>
      <c r="F102" s="367"/>
      <c r="G102" s="367"/>
      <c r="H102" s="357">
        <f t="shared" si="35"/>
        <v>115221313.09000015</v>
      </c>
      <c r="I102" s="367"/>
      <c r="J102" s="367"/>
      <c r="K102" s="357">
        <f t="shared" si="34"/>
        <v>43174.5</v>
      </c>
      <c r="L102" s="368">
        <f t="shared" si="41"/>
        <v>115264487.59000015</v>
      </c>
      <c r="M102" s="367"/>
      <c r="N102" s="367"/>
      <c r="O102" s="367"/>
      <c r="P102" s="367"/>
      <c r="Q102" s="367"/>
      <c r="R102" s="367"/>
      <c r="S102" s="367"/>
      <c r="T102" s="367"/>
      <c r="U102" s="367"/>
      <c r="V102" s="367"/>
      <c r="W102" s="356">
        <v>135000</v>
      </c>
      <c r="X102" s="356"/>
      <c r="Y102" s="356"/>
      <c r="Z102" s="356"/>
      <c r="AA102" s="356"/>
      <c r="AB102" s="356"/>
      <c r="AC102" s="356"/>
      <c r="AD102" s="356"/>
      <c r="AE102" s="356"/>
      <c r="AF102" s="356">
        <v>-135000</v>
      </c>
      <c r="AG102" s="367"/>
      <c r="AH102" s="367"/>
      <c r="AI102" s="367"/>
      <c r="AJ102" s="367"/>
      <c r="AK102" s="367"/>
      <c r="AL102" s="367"/>
      <c r="AM102" s="367"/>
      <c r="AN102" s="367"/>
      <c r="AO102" s="367"/>
      <c r="AP102" s="367"/>
      <c r="AQ102" s="367"/>
      <c r="AR102" s="369"/>
      <c r="AS102" s="367"/>
      <c r="AT102" s="369"/>
      <c r="AU102" s="543"/>
      <c r="AW102" s="365">
        <f t="shared" si="42"/>
        <v>0</v>
      </c>
      <c r="AX102" s="365">
        <f t="shared" si="43"/>
        <v>0</v>
      </c>
      <c r="AY102" s="371">
        <f t="shared" si="44"/>
        <v>0</v>
      </c>
      <c r="AZ102" s="365">
        <f t="shared" si="45"/>
        <v>0</v>
      </c>
      <c r="BA102" s="372">
        <f t="shared" si="46"/>
        <v>0</v>
      </c>
      <c r="BB102" s="365"/>
    </row>
    <row r="103" spans="1:54" s="305" customFormat="1" ht="47.25" hidden="1" customHeight="1" x14ac:dyDescent="0.25">
      <c r="A103" s="518">
        <v>45443</v>
      </c>
      <c r="B103" s="189" t="s">
        <v>503</v>
      </c>
      <c r="C103" s="189" t="s">
        <v>504</v>
      </c>
      <c r="D103" s="191" t="s">
        <v>519</v>
      </c>
      <c r="E103" s="178" t="s">
        <v>520</v>
      </c>
      <c r="F103" s="73"/>
      <c r="G103" s="73"/>
      <c r="H103" s="76">
        <f t="shared" si="35"/>
        <v>115221313.09000015</v>
      </c>
      <c r="I103" s="310"/>
      <c r="J103" s="310">
        <v>510</v>
      </c>
      <c r="K103" s="76">
        <f t="shared" si="34"/>
        <v>42664.5</v>
      </c>
      <c r="L103" s="315">
        <f t="shared" si="41"/>
        <v>115263977.59000015</v>
      </c>
      <c r="M103" s="73"/>
      <c r="N103" s="73"/>
      <c r="O103" s="73"/>
      <c r="P103" s="73">
        <v>510</v>
      </c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73"/>
      <c r="AK103" s="73"/>
      <c r="AL103" s="73"/>
      <c r="AM103" s="73"/>
      <c r="AN103" s="73"/>
      <c r="AO103" s="73"/>
      <c r="AP103" s="73"/>
      <c r="AQ103" s="73"/>
      <c r="AR103" s="316"/>
      <c r="AS103" s="73"/>
      <c r="AT103" s="316"/>
      <c r="AU103" s="533"/>
      <c r="AW103" s="168">
        <f t="shared" si="42"/>
        <v>510</v>
      </c>
      <c r="AX103" s="168">
        <f t="shared" si="43"/>
        <v>510</v>
      </c>
      <c r="AY103" s="335">
        <f t="shared" si="44"/>
        <v>0</v>
      </c>
      <c r="AZ103" s="168">
        <f t="shared" si="45"/>
        <v>-510</v>
      </c>
      <c r="BA103" s="336">
        <f t="shared" si="46"/>
        <v>510</v>
      </c>
      <c r="BB103" s="168"/>
    </row>
    <row r="104" spans="1:54" s="305" customFormat="1" ht="15.75" hidden="1" customHeight="1" x14ac:dyDescent="0.25">
      <c r="A104" s="541"/>
      <c r="B104" s="318"/>
      <c r="C104" s="319"/>
      <c r="D104" s="320"/>
      <c r="E104" s="309"/>
      <c r="F104" s="321"/>
      <c r="G104" s="321"/>
      <c r="H104" s="76">
        <f t="shared" si="35"/>
        <v>115221313.09000015</v>
      </c>
      <c r="I104" s="310"/>
      <c r="J104" s="310"/>
      <c r="K104" s="76">
        <f t="shared" si="34"/>
        <v>42664.5</v>
      </c>
      <c r="L104" s="315">
        <f t="shared" si="41"/>
        <v>115263977.59000015</v>
      </c>
      <c r="M104" s="321"/>
      <c r="N104" s="321"/>
      <c r="O104" s="321"/>
      <c r="P104" s="321"/>
      <c r="Q104" s="321"/>
      <c r="R104" s="321"/>
      <c r="S104" s="321"/>
      <c r="T104" s="321"/>
      <c r="U104" s="321"/>
      <c r="V104" s="321"/>
      <c r="W104" s="321"/>
      <c r="X104" s="321"/>
      <c r="Y104" s="321"/>
      <c r="Z104" s="321"/>
      <c r="AA104" s="321"/>
      <c r="AB104" s="321"/>
      <c r="AC104" s="321"/>
      <c r="AD104" s="321"/>
      <c r="AE104" s="321"/>
      <c r="AF104" s="321"/>
      <c r="AG104" s="321"/>
      <c r="AH104" s="321"/>
      <c r="AI104" s="321"/>
      <c r="AJ104" s="321"/>
      <c r="AK104" s="321"/>
      <c r="AL104" s="321"/>
      <c r="AM104" s="321"/>
      <c r="AN104" s="321"/>
      <c r="AO104" s="321"/>
      <c r="AP104" s="321"/>
      <c r="AQ104" s="321"/>
      <c r="AR104" s="322"/>
      <c r="AS104" s="321"/>
      <c r="AT104" s="322"/>
      <c r="AU104" s="544"/>
      <c r="AW104" s="168">
        <f t="shared" si="42"/>
        <v>0</v>
      </c>
      <c r="AX104" s="168">
        <f t="shared" si="43"/>
        <v>0</v>
      </c>
      <c r="AY104" s="335">
        <f t="shared" si="44"/>
        <v>0</v>
      </c>
      <c r="AZ104" s="168">
        <f t="shared" si="45"/>
        <v>0</v>
      </c>
      <c r="BA104" s="336">
        <f t="shared" si="46"/>
        <v>0</v>
      </c>
      <c r="BB104" s="168"/>
    </row>
    <row r="105" spans="1:54" s="111" customFormat="1" ht="29.45" hidden="1" customHeight="1" thickBot="1" x14ac:dyDescent="0.3">
      <c r="A105" s="522"/>
      <c r="B105" s="193"/>
      <c r="C105" s="193"/>
      <c r="D105" s="194"/>
      <c r="E105" s="195" t="s">
        <v>483</v>
      </c>
      <c r="F105" s="75">
        <f>SUM(F85:F103)</f>
        <v>1932970.06</v>
      </c>
      <c r="G105" s="75">
        <f>SUM(G85:G103)</f>
        <v>4121205.99</v>
      </c>
      <c r="H105" s="75">
        <f>H104</f>
        <v>115221313.09000015</v>
      </c>
      <c r="I105" s="75">
        <f>SUM(I85:I103)</f>
        <v>5000</v>
      </c>
      <c r="J105" s="75">
        <f>SUM(J85:J103)</f>
        <v>510</v>
      </c>
      <c r="K105" s="75">
        <f>K104</f>
        <v>42664.5</v>
      </c>
      <c r="L105" s="75">
        <f>H105+K105</f>
        <v>115263977.59000015</v>
      </c>
      <c r="M105" s="75">
        <f t="shared" ref="M105:AU105" si="47">SUM(M85:M103)</f>
        <v>0</v>
      </c>
      <c r="N105" s="75">
        <f t="shared" ref="N105" si="48">SUM(N85:N103)</f>
        <v>0</v>
      </c>
      <c r="O105" s="75">
        <f t="shared" si="47"/>
        <v>0</v>
      </c>
      <c r="P105" s="75">
        <f t="shared" si="47"/>
        <v>510</v>
      </c>
      <c r="Q105" s="75">
        <f t="shared" si="47"/>
        <v>623510</v>
      </c>
      <c r="R105" s="75">
        <f t="shared" si="47"/>
        <v>0</v>
      </c>
      <c r="S105" s="75">
        <f t="shared" si="47"/>
        <v>509000</v>
      </c>
      <c r="T105" s="75">
        <f t="shared" si="47"/>
        <v>0</v>
      </c>
      <c r="U105" s="75">
        <f t="shared" si="47"/>
        <v>200000</v>
      </c>
      <c r="V105" s="75">
        <f t="shared" si="47"/>
        <v>0</v>
      </c>
      <c r="W105" s="75">
        <f t="shared" si="47"/>
        <v>2174076</v>
      </c>
      <c r="X105" s="75">
        <f t="shared" si="47"/>
        <v>0</v>
      </c>
      <c r="Y105" s="75">
        <f t="shared" si="47"/>
        <v>811684</v>
      </c>
      <c r="Z105" s="75">
        <f t="shared" si="47"/>
        <v>0</v>
      </c>
      <c r="AA105" s="75">
        <f t="shared" si="47"/>
        <v>0</v>
      </c>
      <c r="AB105" s="75">
        <f t="shared" si="47"/>
        <v>0</v>
      </c>
      <c r="AC105" s="75">
        <f t="shared" si="47"/>
        <v>0</v>
      </c>
      <c r="AD105" s="75">
        <f t="shared" si="47"/>
        <v>0</v>
      </c>
      <c r="AE105" s="75">
        <f t="shared" si="47"/>
        <v>0</v>
      </c>
      <c r="AF105" s="75">
        <f>SUM(AF85:AF103)</f>
        <v>-40194</v>
      </c>
      <c r="AG105" s="75">
        <f t="shared" si="47"/>
        <v>0</v>
      </c>
      <c r="AH105" s="75">
        <f t="shared" si="47"/>
        <v>-24633.79</v>
      </c>
      <c r="AI105" s="75">
        <f t="shared" si="47"/>
        <v>0</v>
      </c>
      <c r="AJ105" s="75">
        <f t="shared" si="47"/>
        <v>0</v>
      </c>
      <c r="AK105" s="75">
        <f t="shared" si="47"/>
        <v>0</v>
      </c>
      <c r="AL105" s="75">
        <f t="shared" si="47"/>
        <v>109022.28</v>
      </c>
      <c r="AM105" s="75">
        <f t="shared" si="47"/>
        <v>0</v>
      </c>
      <c r="AN105" s="75">
        <f t="shared" si="47"/>
        <v>6200</v>
      </c>
      <c r="AO105" s="75">
        <f t="shared" si="47"/>
        <v>0</v>
      </c>
      <c r="AP105" s="75">
        <f t="shared" si="47"/>
        <v>56281.52</v>
      </c>
      <c r="AQ105" s="75">
        <f t="shared" si="47"/>
        <v>0</v>
      </c>
      <c r="AR105" s="75">
        <f t="shared" si="47"/>
        <v>10000</v>
      </c>
      <c r="AS105" s="75">
        <f t="shared" si="47"/>
        <v>0</v>
      </c>
      <c r="AT105" s="75">
        <f t="shared" si="47"/>
        <v>0</v>
      </c>
      <c r="AU105" s="537">
        <f t="shared" si="47"/>
        <v>0</v>
      </c>
      <c r="AW105" s="115">
        <f t="shared" si="10"/>
        <v>4278586</v>
      </c>
      <c r="AX105" s="115">
        <f t="shared" si="30"/>
        <v>4278586</v>
      </c>
      <c r="AY105" s="112">
        <f t="shared" si="31"/>
        <v>0</v>
      </c>
      <c r="AZ105" s="115">
        <f t="shared" si="22"/>
        <v>-510</v>
      </c>
      <c r="BA105" s="167">
        <f t="shared" si="23"/>
        <v>510</v>
      </c>
      <c r="BB105" s="168"/>
    </row>
    <row r="106" spans="1:54" s="131" customFormat="1" ht="15.75" hidden="1" customHeight="1" x14ac:dyDescent="0.25">
      <c r="A106" s="545"/>
      <c r="B106" s="307"/>
      <c r="C106" s="178"/>
      <c r="D106" s="308"/>
      <c r="E106" s="324"/>
      <c r="F106" s="312"/>
      <c r="G106" s="312"/>
      <c r="H106" s="311"/>
      <c r="I106" s="312"/>
      <c r="J106" s="312"/>
      <c r="K106" s="311"/>
      <c r="L106" s="312">
        <f t="shared" si="28"/>
        <v>0</v>
      </c>
      <c r="M106" s="312"/>
      <c r="N106" s="312"/>
      <c r="O106" s="312"/>
      <c r="P106" s="312"/>
      <c r="Q106" s="312"/>
      <c r="R106" s="312"/>
      <c r="S106" s="312"/>
      <c r="T106" s="312"/>
      <c r="U106" s="312"/>
      <c r="V106" s="312"/>
      <c r="W106" s="312"/>
      <c r="X106" s="312"/>
      <c r="Y106" s="312"/>
      <c r="Z106" s="312"/>
      <c r="AA106" s="312"/>
      <c r="AB106" s="312"/>
      <c r="AC106" s="312"/>
      <c r="AD106" s="312"/>
      <c r="AE106" s="312"/>
      <c r="AF106" s="312"/>
      <c r="AG106" s="312"/>
      <c r="AH106" s="312"/>
      <c r="AI106" s="312"/>
      <c r="AJ106" s="151"/>
      <c r="AK106" s="151"/>
      <c r="AL106" s="151"/>
      <c r="AM106" s="151"/>
      <c r="AN106" s="151"/>
      <c r="AO106" s="151"/>
      <c r="AP106" s="151"/>
      <c r="AQ106" s="151"/>
      <c r="AR106" s="158"/>
      <c r="AS106" s="151"/>
      <c r="AT106" s="158"/>
      <c r="AU106" s="546"/>
      <c r="AW106" s="115">
        <f t="shared" si="10"/>
        <v>0</v>
      </c>
      <c r="AX106" s="115">
        <f t="shared" si="30"/>
        <v>0</v>
      </c>
      <c r="AY106" s="112">
        <f t="shared" si="31"/>
        <v>0</v>
      </c>
      <c r="AZ106" s="115">
        <f t="shared" si="22"/>
        <v>0</v>
      </c>
      <c r="BA106" s="175">
        <f t="shared" si="23"/>
        <v>0</v>
      </c>
      <c r="BB106" s="118"/>
    </row>
    <row r="107" spans="1:54" s="134" customFormat="1" ht="15.75" hidden="1" customHeight="1" x14ac:dyDescent="0.25">
      <c r="A107" s="547">
        <v>45453</v>
      </c>
      <c r="B107" s="188"/>
      <c r="C107" s="177" t="s">
        <v>540</v>
      </c>
      <c r="D107" s="189"/>
      <c r="E107" s="191" t="s">
        <v>486</v>
      </c>
      <c r="F107" s="73"/>
      <c r="G107" s="73"/>
      <c r="H107" s="76">
        <f>H103+F107-G107</f>
        <v>115221313.09000015</v>
      </c>
      <c r="I107" s="310">
        <v>1000</v>
      </c>
      <c r="J107" s="312"/>
      <c r="K107" s="76">
        <f>K103+I107-J107</f>
        <v>43664.5</v>
      </c>
      <c r="L107" s="185">
        <f t="shared" si="28"/>
        <v>115264977.59000015</v>
      </c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  <c r="AA107" s="73"/>
      <c r="AB107" s="73"/>
      <c r="AC107" s="73"/>
      <c r="AD107" s="73"/>
      <c r="AE107" s="73"/>
      <c r="AF107" s="73"/>
      <c r="AG107" s="73"/>
      <c r="AH107" s="73"/>
      <c r="AI107" s="73"/>
      <c r="AJ107" s="98"/>
      <c r="AK107" s="149"/>
      <c r="AL107" s="149"/>
      <c r="AM107" s="149"/>
      <c r="AN107" s="149"/>
      <c r="AO107" s="149"/>
      <c r="AP107" s="99"/>
      <c r="AQ107" s="99"/>
      <c r="AR107" s="103"/>
      <c r="AS107" s="99"/>
      <c r="AT107" s="103"/>
      <c r="AU107" s="521"/>
      <c r="AW107" s="115">
        <f t="shared" si="10"/>
        <v>0</v>
      </c>
      <c r="AX107" s="115">
        <f t="shared" si="30"/>
        <v>0</v>
      </c>
      <c r="AY107" s="112">
        <f t="shared" si="31"/>
        <v>0</v>
      </c>
      <c r="AZ107" s="115">
        <f t="shared" si="22"/>
        <v>0</v>
      </c>
      <c r="BA107" s="175">
        <f t="shared" si="23"/>
        <v>0</v>
      </c>
      <c r="BB107" s="118"/>
    </row>
    <row r="108" spans="1:54" s="134" customFormat="1" ht="15.75" hidden="1" customHeight="1" x14ac:dyDescent="0.25">
      <c r="A108" s="547">
        <v>45454</v>
      </c>
      <c r="B108" s="188"/>
      <c r="C108" s="177" t="s">
        <v>541</v>
      </c>
      <c r="D108" s="182"/>
      <c r="E108" s="191" t="s">
        <v>486</v>
      </c>
      <c r="F108" s="73"/>
      <c r="G108" s="73"/>
      <c r="H108" s="76">
        <f>H107+F108-G108</f>
        <v>115221313.09000015</v>
      </c>
      <c r="I108" s="310">
        <v>500</v>
      </c>
      <c r="J108" s="312"/>
      <c r="K108" s="76">
        <f>K107+I108-J108</f>
        <v>44164.5</v>
      </c>
      <c r="L108" s="185">
        <f>H108+K108</f>
        <v>115265477.59000015</v>
      </c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  <c r="AI108" s="73"/>
      <c r="AJ108" s="98"/>
      <c r="AK108" s="149"/>
      <c r="AL108" s="149"/>
      <c r="AM108" s="149"/>
      <c r="AN108" s="149"/>
      <c r="AO108" s="149"/>
      <c r="AP108" s="99"/>
      <c r="AQ108" s="99"/>
      <c r="AR108" s="103"/>
      <c r="AS108" s="99"/>
      <c r="AT108" s="103"/>
      <c r="AU108" s="521"/>
      <c r="AW108" s="115">
        <f t="shared" ref="AW108:AW112" si="49">G108+J108+SUM(AH108:AU108)</f>
        <v>0</v>
      </c>
      <c r="AX108" s="115">
        <f t="shared" si="30"/>
        <v>0</v>
      </c>
      <c r="AY108" s="112">
        <f t="shared" si="31"/>
        <v>0</v>
      </c>
      <c r="AZ108" s="115">
        <f t="shared" si="22"/>
        <v>0</v>
      </c>
      <c r="BA108" s="175">
        <f t="shared" si="23"/>
        <v>0</v>
      </c>
      <c r="BB108" s="118"/>
    </row>
    <row r="109" spans="1:54" s="134" customFormat="1" ht="15.75" hidden="1" customHeight="1" x14ac:dyDescent="0.25">
      <c r="A109" s="547">
        <v>45456</v>
      </c>
      <c r="B109" s="188"/>
      <c r="C109" s="188" t="s">
        <v>542</v>
      </c>
      <c r="D109" s="182"/>
      <c r="E109" s="191" t="s">
        <v>486</v>
      </c>
      <c r="F109" s="73"/>
      <c r="G109" s="73"/>
      <c r="H109" s="76">
        <f t="shared" ref="H109:H123" si="50">H108+F109-G109</f>
        <v>115221313.09000015</v>
      </c>
      <c r="I109" s="310">
        <v>3500</v>
      </c>
      <c r="J109" s="312"/>
      <c r="K109" s="76">
        <f t="shared" ref="K109:K123" si="51">K108+I109-J109</f>
        <v>47664.5</v>
      </c>
      <c r="L109" s="185">
        <f t="shared" ref="L109:L123" si="52">H109+K109</f>
        <v>115268977.59000015</v>
      </c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  <c r="AA109" s="73"/>
      <c r="AB109" s="73"/>
      <c r="AC109" s="73"/>
      <c r="AD109" s="73"/>
      <c r="AE109" s="73"/>
      <c r="AF109" s="73"/>
      <c r="AG109" s="73"/>
      <c r="AH109" s="73"/>
      <c r="AI109" s="73"/>
      <c r="AJ109" s="98"/>
      <c r="AK109" s="149"/>
      <c r="AL109" s="149"/>
      <c r="AM109" s="149"/>
      <c r="AN109" s="149"/>
      <c r="AO109" s="149"/>
      <c r="AP109" s="99"/>
      <c r="AQ109" s="99"/>
      <c r="AR109" s="103"/>
      <c r="AS109" s="99"/>
      <c r="AT109" s="103"/>
      <c r="AU109" s="521"/>
      <c r="AW109" s="115">
        <f t="shared" si="49"/>
        <v>0</v>
      </c>
      <c r="AX109" s="115">
        <f t="shared" si="30"/>
        <v>0</v>
      </c>
      <c r="AY109" s="112">
        <f t="shared" si="31"/>
        <v>0</v>
      </c>
      <c r="AZ109" s="115">
        <f t="shared" si="22"/>
        <v>0</v>
      </c>
      <c r="BA109" s="175">
        <f t="shared" si="23"/>
        <v>0</v>
      </c>
      <c r="BB109" s="118"/>
    </row>
    <row r="110" spans="1:54" s="134" customFormat="1" ht="31.5" hidden="1" customHeight="1" x14ac:dyDescent="0.25">
      <c r="A110" s="547" t="s">
        <v>543</v>
      </c>
      <c r="B110" s="188"/>
      <c r="C110" s="188" t="s">
        <v>544</v>
      </c>
      <c r="D110" s="182"/>
      <c r="E110" s="191" t="s">
        <v>115</v>
      </c>
      <c r="F110" s="73">
        <v>289483.27</v>
      </c>
      <c r="G110" s="73"/>
      <c r="H110" s="76">
        <f t="shared" si="50"/>
        <v>115510796.36000015</v>
      </c>
      <c r="I110" s="312"/>
      <c r="J110" s="312"/>
      <c r="K110" s="76">
        <f t="shared" si="51"/>
        <v>47664.5</v>
      </c>
      <c r="L110" s="185">
        <f t="shared" si="52"/>
        <v>115558460.86000015</v>
      </c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  <c r="AA110" s="73"/>
      <c r="AB110" s="73"/>
      <c r="AC110" s="73"/>
      <c r="AD110" s="73"/>
      <c r="AE110" s="73"/>
      <c r="AF110" s="73"/>
      <c r="AG110" s="73"/>
      <c r="AH110" s="73"/>
      <c r="AI110" s="73"/>
      <c r="AJ110" s="98"/>
      <c r="AK110" s="149"/>
      <c r="AL110" s="149"/>
      <c r="AM110" s="149"/>
      <c r="AN110" s="149"/>
      <c r="AO110" s="149"/>
      <c r="AP110" s="99"/>
      <c r="AQ110" s="99"/>
      <c r="AR110" s="103"/>
      <c r="AS110" s="99"/>
      <c r="AT110" s="103"/>
      <c r="AU110" s="521"/>
      <c r="AW110" s="115">
        <f t="shared" si="49"/>
        <v>0</v>
      </c>
      <c r="AX110" s="115">
        <f t="shared" si="30"/>
        <v>0</v>
      </c>
      <c r="AY110" s="112">
        <f t="shared" si="31"/>
        <v>0</v>
      </c>
      <c r="AZ110" s="115">
        <f t="shared" si="22"/>
        <v>0</v>
      </c>
      <c r="BA110" s="175">
        <f t="shared" si="23"/>
        <v>0</v>
      </c>
      <c r="BB110" s="118"/>
    </row>
    <row r="111" spans="1:54" s="134" customFormat="1" ht="31.5" hidden="1" customHeight="1" x14ac:dyDescent="0.25">
      <c r="A111" s="547" t="s">
        <v>543</v>
      </c>
      <c r="B111" s="188"/>
      <c r="C111" s="188" t="s">
        <v>545</v>
      </c>
      <c r="D111" s="182"/>
      <c r="E111" s="191" t="s">
        <v>546</v>
      </c>
      <c r="F111" s="73">
        <v>297771.2</v>
      </c>
      <c r="G111" s="73"/>
      <c r="H111" s="76">
        <f t="shared" si="50"/>
        <v>115808567.56000015</v>
      </c>
      <c r="I111" s="312"/>
      <c r="J111" s="312"/>
      <c r="K111" s="76">
        <f t="shared" si="51"/>
        <v>47664.5</v>
      </c>
      <c r="L111" s="185">
        <f t="shared" si="52"/>
        <v>115856232.06000015</v>
      </c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  <c r="AA111" s="73"/>
      <c r="AB111" s="73"/>
      <c r="AC111" s="73"/>
      <c r="AD111" s="73"/>
      <c r="AE111" s="73"/>
      <c r="AF111" s="73"/>
      <c r="AG111" s="73"/>
      <c r="AH111" s="73"/>
      <c r="AI111" s="73"/>
      <c r="AJ111" s="98"/>
      <c r="AK111" s="149"/>
      <c r="AL111" s="149"/>
      <c r="AM111" s="149"/>
      <c r="AN111" s="149"/>
      <c r="AO111" s="149"/>
      <c r="AP111" s="99"/>
      <c r="AQ111" s="99"/>
      <c r="AR111" s="103"/>
      <c r="AS111" s="99"/>
      <c r="AT111" s="103"/>
      <c r="AU111" s="521"/>
      <c r="AW111" s="115">
        <f t="shared" si="49"/>
        <v>0</v>
      </c>
      <c r="AX111" s="115">
        <f t="shared" si="30"/>
        <v>0</v>
      </c>
      <c r="AY111" s="112">
        <f t="shared" si="31"/>
        <v>0</v>
      </c>
      <c r="AZ111" s="115">
        <f t="shared" si="22"/>
        <v>0</v>
      </c>
      <c r="BA111" s="175">
        <f t="shared" si="23"/>
        <v>0</v>
      </c>
      <c r="BB111" s="118"/>
    </row>
    <row r="112" spans="1:54" s="134" customFormat="1" ht="31.5" hidden="1" customHeight="1" x14ac:dyDescent="0.25">
      <c r="A112" s="547" t="s">
        <v>543</v>
      </c>
      <c r="B112" s="188"/>
      <c r="C112" s="188" t="s">
        <v>547</v>
      </c>
      <c r="D112" s="182"/>
      <c r="E112" s="191" t="s">
        <v>548</v>
      </c>
      <c r="F112" s="73">
        <v>162222.26999999999</v>
      </c>
      <c r="G112" s="73"/>
      <c r="H112" s="76">
        <f t="shared" si="50"/>
        <v>115970789.83000015</v>
      </c>
      <c r="I112" s="312"/>
      <c r="J112" s="312"/>
      <c r="K112" s="76">
        <f t="shared" si="51"/>
        <v>47664.5</v>
      </c>
      <c r="L112" s="185">
        <f t="shared" si="52"/>
        <v>116018454.33000015</v>
      </c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98"/>
      <c r="AK112" s="149"/>
      <c r="AL112" s="149"/>
      <c r="AM112" s="149"/>
      <c r="AN112" s="149"/>
      <c r="AO112" s="149"/>
      <c r="AP112" s="99"/>
      <c r="AQ112" s="99"/>
      <c r="AR112" s="103"/>
      <c r="AS112" s="99"/>
      <c r="AT112" s="103"/>
      <c r="AU112" s="521"/>
      <c r="AW112" s="115">
        <f t="shared" si="49"/>
        <v>0</v>
      </c>
      <c r="AX112" s="115">
        <f t="shared" si="30"/>
        <v>0</v>
      </c>
      <c r="AY112" s="112">
        <f t="shared" si="31"/>
        <v>0</v>
      </c>
      <c r="AZ112" s="115">
        <f t="shared" si="22"/>
        <v>0</v>
      </c>
      <c r="BA112" s="175">
        <f t="shared" si="23"/>
        <v>0</v>
      </c>
      <c r="BB112" s="118"/>
    </row>
    <row r="113" spans="1:54" s="134" customFormat="1" ht="31.5" hidden="1" customHeight="1" x14ac:dyDescent="0.25">
      <c r="A113" s="547">
        <v>45462</v>
      </c>
      <c r="B113" s="188"/>
      <c r="C113" s="189" t="s">
        <v>565</v>
      </c>
      <c r="D113" s="182"/>
      <c r="E113" s="191" t="s">
        <v>567</v>
      </c>
      <c r="F113" s="73"/>
      <c r="G113" s="73">
        <v>100</v>
      </c>
      <c r="H113" s="76">
        <f t="shared" si="50"/>
        <v>115970689.83000015</v>
      </c>
      <c r="I113" s="312"/>
      <c r="J113" s="310">
        <v>100</v>
      </c>
      <c r="K113" s="76">
        <f t="shared" si="51"/>
        <v>47564.5</v>
      </c>
      <c r="L113" s="185">
        <f t="shared" si="52"/>
        <v>116018254.33000015</v>
      </c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  <c r="AJ113" s="98"/>
      <c r="AK113" s="149"/>
      <c r="AL113" s="149"/>
      <c r="AM113" s="149"/>
      <c r="AN113" s="149"/>
      <c r="AO113" s="149"/>
      <c r="AP113" s="99"/>
      <c r="AQ113" s="99"/>
      <c r="AR113" s="103"/>
      <c r="AS113" s="99"/>
      <c r="AT113" s="103"/>
      <c r="AU113" s="521"/>
      <c r="AW113" s="115"/>
      <c r="AX113" s="115"/>
      <c r="AY113" s="112"/>
      <c r="AZ113" s="115"/>
      <c r="BA113" s="175"/>
      <c r="BB113" s="118"/>
    </row>
    <row r="114" spans="1:54" s="134" customFormat="1" ht="31.5" hidden="1" customHeight="1" x14ac:dyDescent="0.25">
      <c r="A114" s="547">
        <v>45462</v>
      </c>
      <c r="B114" s="188"/>
      <c r="C114" s="189" t="s">
        <v>566</v>
      </c>
      <c r="D114" s="182"/>
      <c r="E114" s="191" t="s">
        <v>568</v>
      </c>
      <c r="F114" s="73"/>
      <c r="G114" s="73"/>
      <c r="H114" s="76">
        <f t="shared" si="50"/>
        <v>115970689.83000015</v>
      </c>
      <c r="I114" s="312"/>
      <c r="J114" s="310"/>
      <c r="K114" s="76">
        <f t="shared" si="51"/>
        <v>47564.5</v>
      </c>
      <c r="L114" s="185">
        <f t="shared" si="52"/>
        <v>116018254.33000015</v>
      </c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  <c r="AA114" s="73"/>
      <c r="AB114" s="73"/>
      <c r="AC114" s="73"/>
      <c r="AD114" s="73"/>
      <c r="AE114" s="73"/>
      <c r="AF114" s="73"/>
      <c r="AG114" s="73"/>
      <c r="AH114" s="73"/>
      <c r="AI114" s="73"/>
      <c r="AJ114" s="98"/>
      <c r="AK114" s="149"/>
      <c r="AL114" s="149"/>
      <c r="AM114" s="149"/>
      <c r="AN114" s="149"/>
      <c r="AO114" s="149"/>
      <c r="AP114" s="99"/>
      <c r="AQ114" s="99"/>
      <c r="AR114" s="103"/>
      <c r="AS114" s="99"/>
      <c r="AT114" s="103"/>
      <c r="AU114" s="521"/>
      <c r="AW114" s="115"/>
      <c r="AX114" s="115"/>
      <c r="AY114" s="112"/>
      <c r="AZ114" s="115"/>
      <c r="BA114" s="175"/>
      <c r="BB114" s="118"/>
    </row>
    <row r="115" spans="1:54" s="134" customFormat="1" ht="47.25" hidden="1" customHeight="1" x14ac:dyDescent="0.25">
      <c r="A115" s="547">
        <v>45463</v>
      </c>
      <c r="B115" s="188"/>
      <c r="C115" s="188" t="s">
        <v>561</v>
      </c>
      <c r="D115" s="182"/>
      <c r="E115" s="191" t="s">
        <v>563</v>
      </c>
      <c r="F115" s="73">
        <v>100</v>
      </c>
      <c r="G115" s="73"/>
      <c r="H115" s="76">
        <f>H113+F115-G115</f>
        <v>115970789.83000015</v>
      </c>
      <c r="I115" s="312"/>
      <c r="J115" s="312"/>
      <c r="K115" s="76">
        <f>K113+I115-J115</f>
        <v>47564.5</v>
      </c>
      <c r="L115" s="185">
        <f t="shared" si="52"/>
        <v>116018354.33000015</v>
      </c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98"/>
      <c r="AK115" s="149"/>
      <c r="AL115" s="149"/>
      <c r="AM115" s="149"/>
      <c r="AN115" s="149"/>
      <c r="AO115" s="149"/>
      <c r="AP115" s="99"/>
      <c r="AQ115" s="99"/>
      <c r="AR115" s="103"/>
      <c r="AS115" s="99"/>
      <c r="AT115" s="103"/>
      <c r="AU115" s="521"/>
      <c r="AW115" s="115"/>
      <c r="AX115" s="115"/>
      <c r="AY115" s="112"/>
      <c r="AZ115" s="115"/>
      <c r="BA115" s="175"/>
      <c r="BB115" s="118"/>
    </row>
    <row r="116" spans="1:54" s="134" customFormat="1" ht="47.25" hidden="1" customHeight="1" x14ac:dyDescent="0.25">
      <c r="A116" s="547">
        <v>45463</v>
      </c>
      <c r="B116" s="188"/>
      <c r="C116" s="188" t="s">
        <v>562</v>
      </c>
      <c r="D116" s="182"/>
      <c r="E116" s="191" t="s">
        <v>564</v>
      </c>
      <c r="F116" s="73"/>
      <c r="G116" s="73"/>
      <c r="H116" s="76">
        <f t="shared" si="50"/>
        <v>115970789.83000015</v>
      </c>
      <c r="I116" s="310">
        <v>100</v>
      </c>
      <c r="J116" s="312"/>
      <c r="K116" s="76">
        <f t="shared" si="51"/>
        <v>47664.5</v>
      </c>
      <c r="L116" s="185">
        <f t="shared" si="52"/>
        <v>116018454.33000015</v>
      </c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  <c r="AA116" s="73"/>
      <c r="AB116" s="73"/>
      <c r="AC116" s="73"/>
      <c r="AD116" s="73"/>
      <c r="AE116" s="73"/>
      <c r="AF116" s="73"/>
      <c r="AG116" s="73"/>
      <c r="AH116" s="73"/>
      <c r="AI116" s="73"/>
      <c r="AJ116" s="98"/>
      <c r="AK116" s="149"/>
      <c r="AL116" s="149"/>
      <c r="AM116" s="149"/>
      <c r="AN116" s="149"/>
      <c r="AO116" s="149"/>
      <c r="AP116" s="99"/>
      <c r="AQ116" s="99"/>
      <c r="AR116" s="103"/>
      <c r="AS116" s="99"/>
      <c r="AT116" s="103"/>
      <c r="AU116" s="521"/>
      <c r="AW116" s="115"/>
      <c r="AX116" s="115"/>
      <c r="AY116" s="112"/>
      <c r="AZ116" s="115"/>
      <c r="BA116" s="175"/>
      <c r="BB116" s="118"/>
    </row>
    <row r="117" spans="1:54" s="134" customFormat="1" ht="31.5" hidden="1" customHeight="1" x14ac:dyDescent="0.25">
      <c r="A117" s="547">
        <v>45450</v>
      </c>
      <c r="B117" s="188" t="s">
        <v>554</v>
      </c>
      <c r="C117" s="188">
        <v>92033613</v>
      </c>
      <c r="D117" s="337" t="s">
        <v>63</v>
      </c>
      <c r="E117" s="191" t="s">
        <v>549</v>
      </c>
      <c r="F117" s="73"/>
      <c r="G117" s="73">
        <v>135000</v>
      </c>
      <c r="H117" s="76">
        <f t="shared" si="50"/>
        <v>115835789.83000015</v>
      </c>
      <c r="I117" s="312"/>
      <c r="J117" s="312"/>
      <c r="K117" s="76">
        <f t="shared" si="51"/>
        <v>47664.5</v>
      </c>
      <c r="L117" s="185">
        <f t="shared" si="52"/>
        <v>115883454.33000015</v>
      </c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  <c r="AA117" s="73"/>
      <c r="AB117" s="73"/>
      <c r="AC117" s="73"/>
      <c r="AD117" s="73"/>
      <c r="AE117" s="73"/>
      <c r="AF117" s="73">
        <v>135000</v>
      </c>
      <c r="AG117" s="73"/>
      <c r="AH117" s="73"/>
      <c r="AI117" s="73"/>
      <c r="AJ117" s="98"/>
      <c r="AK117" s="149"/>
      <c r="AL117" s="149"/>
      <c r="AM117" s="149"/>
      <c r="AN117" s="149"/>
      <c r="AO117" s="149"/>
      <c r="AP117" s="99"/>
      <c r="AQ117" s="99"/>
      <c r="AR117" s="103"/>
      <c r="AS117" s="99"/>
      <c r="AT117" s="103"/>
      <c r="AU117" s="521"/>
      <c r="AW117" s="115">
        <f t="shared" ref="AW117:AW168" si="53">G117+J117+SUM(AH117:AU117)</f>
        <v>135000</v>
      </c>
      <c r="AX117" s="115">
        <f t="shared" ref="AX117:AX168" si="54">SUM(M117:AG117)</f>
        <v>135000</v>
      </c>
      <c r="AY117" s="112">
        <f t="shared" ref="AY117:AY168" si="55">AW117-AX117</f>
        <v>0</v>
      </c>
      <c r="AZ117" s="115">
        <f t="shared" ref="AZ117:AZ147" si="56">AY117-J117</f>
        <v>0</v>
      </c>
      <c r="BA117" s="175">
        <f t="shared" ref="BA117:BA147" si="57">AY117-AZ117</f>
        <v>0</v>
      </c>
      <c r="BB117" s="118"/>
    </row>
    <row r="118" spans="1:54" s="366" customFormat="1" ht="31.5" hidden="1" customHeight="1" x14ac:dyDescent="0.25">
      <c r="A118" s="548">
        <v>45450</v>
      </c>
      <c r="B118" s="351"/>
      <c r="C118" s="351" t="s">
        <v>559</v>
      </c>
      <c r="D118" s="380" t="s">
        <v>63</v>
      </c>
      <c r="E118" s="353" t="s">
        <v>560</v>
      </c>
      <c r="F118" s="367"/>
      <c r="G118" s="367"/>
      <c r="H118" s="357">
        <f t="shared" si="50"/>
        <v>115835789.83000015</v>
      </c>
      <c r="I118" s="367"/>
      <c r="J118" s="367"/>
      <c r="K118" s="357">
        <f t="shared" si="51"/>
        <v>47664.5</v>
      </c>
      <c r="L118" s="358">
        <f t="shared" si="52"/>
        <v>115883454.33000015</v>
      </c>
      <c r="M118" s="367"/>
      <c r="N118" s="367"/>
      <c r="O118" s="367"/>
      <c r="P118" s="367"/>
      <c r="Q118" s="367"/>
      <c r="R118" s="367"/>
      <c r="S118" s="367"/>
      <c r="T118" s="367"/>
      <c r="U118" s="367"/>
      <c r="V118" s="367"/>
      <c r="W118" s="356">
        <v>135000</v>
      </c>
      <c r="X118" s="356"/>
      <c r="Y118" s="356"/>
      <c r="Z118" s="356"/>
      <c r="AA118" s="356"/>
      <c r="AB118" s="356"/>
      <c r="AC118" s="356"/>
      <c r="AD118" s="356"/>
      <c r="AE118" s="356"/>
      <c r="AF118" s="356">
        <v>-135000</v>
      </c>
      <c r="AG118" s="367"/>
      <c r="AH118" s="367"/>
      <c r="AI118" s="367"/>
      <c r="AJ118" s="367"/>
      <c r="AK118" s="367"/>
      <c r="AL118" s="367"/>
      <c r="AM118" s="367"/>
      <c r="AN118" s="367"/>
      <c r="AO118" s="367"/>
      <c r="AP118" s="367"/>
      <c r="AQ118" s="367"/>
      <c r="AR118" s="369"/>
      <c r="AS118" s="367"/>
      <c r="AT118" s="369"/>
      <c r="AU118" s="543"/>
      <c r="AW118" s="365">
        <f t="shared" si="53"/>
        <v>0</v>
      </c>
      <c r="AX118" s="365">
        <f t="shared" si="54"/>
        <v>0</v>
      </c>
      <c r="AY118" s="371">
        <f t="shared" si="55"/>
        <v>0</v>
      </c>
      <c r="AZ118" s="365">
        <f t="shared" si="56"/>
        <v>0</v>
      </c>
      <c r="BA118" s="372">
        <f t="shared" si="57"/>
        <v>0</v>
      </c>
      <c r="BB118" s="365"/>
    </row>
    <row r="119" spans="1:54" s="134" customFormat="1" ht="31.5" hidden="1" customHeight="1" x14ac:dyDescent="0.25">
      <c r="A119" s="549">
        <v>45453</v>
      </c>
      <c r="B119" s="188" t="s">
        <v>555</v>
      </c>
      <c r="C119" s="188" t="s">
        <v>550</v>
      </c>
      <c r="D119" s="337" t="s">
        <v>51</v>
      </c>
      <c r="E119" s="180" t="s">
        <v>551</v>
      </c>
      <c r="F119" s="73"/>
      <c r="G119" s="73">
        <v>181503.8</v>
      </c>
      <c r="H119" s="76">
        <f t="shared" si="50"/>
        <v>115654286.03000015</v>
      </c>
      <c r="I119" s="312"/>
      <c r="J119" s="312"/>
      <c r="K119" s="76">
        <f t="shared" si="51"/>
        <v>47664.5</v>
      </c>
      <c r="L119" s="185">
        <f t="shared" si="52"/>
        <v>115701950.53000015</v>
      </c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  <c r="AA119" s="73"/>
      <c r="AB119" s="73"/>
      <c r="AC119" s="73"/>
      <c r="AD119" s="73"/>
      <c r="AE119" s="73"/>
      <c r="AF119" s="73"/>
      <c r="AG119" s="73"/>
      <c r="AH119" s="73"/>
      <c r="AI119" s="73"/>
      <c r="AJ119" s="98"/>
      <c r="AK119" s="149"/>
      <c r="AL119" s="310">
        <v>-109022.28</v>
      </c>
      <c r="AM119" s="310">
        <v>0</v>
      </c>
      <c r="AN119" s="310">
        <v>-6200</v>
      </c>
      <c r="AO119" s="310">
        <v>0</v>
      </c>
      <c r="AP119" s="185">
        <v>-56281.52</v>
      </c>
      <c r="AQ119" s="185"/>
      <c r="AR119" s="185">
        <v>-10000</v>
      </c>
      <c r="AS119" s="185"/>
      <c r="AT119" s="303"/>
      <c r="AU119" s="533"/>
      <c r="AW119" s="115">
        <f t="shared" si="53"/>
        <v>0</v>
      </c>
      <c r="AX119" s="115">
        <f t="shared" si="54"/>
        <v>0</v>
      </c>
      <c r="AY119" s="112">
        <f t="shared" si="55"/>
        <v>0</v>
      </c>
      <c r="AZ119" s="115">
        <f t="shared" si="56"/>
        <v>0</v>
      </c>
      <c r="BA119" s="175">
        <f t="shared" si="57"/>
        <v>0</v>
      </c>
      <c r="BB119" s="118"/>
    </row>
    <row r="120" spans="1:54" s="134" customFormat="1" ht="31.5" hidden="1" customHeight="1" x14ac:dyDescent="0.25">
      <c r="A120" s="547">
        <v>45462</v>
      </c>
      <c r="B120" s="188" t="s">
        <v>556</v>
      </c>
      <c r="C120" s="188">
        <v>92033614</v>
      </c>
      <c r="D120" s="337" t="s">
        <v>83</v>
      </c>
      <c r="E120" s="191" t="s">
        <v>552</v>
      </c>
      <c r="F120" s="73"/>
      <c r="G120" s="73">
        <v>47616</v>
      </c>
      <c r="H120" s="76">
        <f t="shared" si="50"/>
        <v>115606670.03000015</v>
      </c>
      <c r="I120" s="312"/>
      <c r="J120" s="312"/>
      <c r="K120" s="76">
        <f t="shared" si="51"/>
        <v>47664.5</v>
      </c>
      <c r="L120" s="185">
        <f t="shared" si="52"/>
        <v>115654334.53000015</v>
      </c>
      <c r="M120" s="73"/>
      <c r="N120" s="73"/>
      <c r="O120" s="73"/>
      <c r="P120" s="73"/>
      <c r="Q120" s="73">
        <v>49600</v>
      </c>
      <c r="R120" s="73"/>
      <c r="S120" s="73"/>
      <c r="T120" s="73"/>
      <c r="U120" s="73"/>
      <c r="V120" s="73"/>
      <c r="W120" s="73"/>
      <c r="X120" s="73"/>
      <c r="Y120" s="73"/>
      <c r="Z120" s="73"/>
      <c r="AA120" s="73"/>
      <c r="AB120" s="73"/>
      <c r="AC120" s="73"/>
      <c r="AD120" s="73"/>
      <c r="AE120" s="73"/>
      <c r="AF120" s="73"/>
      <c r="AG120" s="73"/>
      <c r="AH120" s="73"/>
      <c r="AI120" s="73"/>
      <c r="AJ120" s="98"/>
      <c r="AK120" s="149"/>
      <c r="AL120" s="310">
        <v>1488</v>
      </c>
      <c r="AM120" s="310">
        <v>0</v>
      </c>
      <c r="AN120" s="310">
        <v>496</v>
      </c>
      <c r="AO120" s="310"/>
      <c r="AP120" s="185"/>
      <c r="AQ120" s="185"/>
      <c r="AR120" s="303"/>
      <c r="AS120" s="99"/>
      <c r="AT120" s="103"/>
      <c r="AU120" s="521"/>
      <c r="AW120" s="115">
        <f t="shared" si="53"/>
        <v>49600</v>
      </c>
      <c r="AX120" s="115">
        <f t="shared" si="54"/>
        <v>49600</v>
      </c>
      <c r="AY120" s="112">
        <f t="shared" si="55"/>
        <v>0</v>
      </c>
      <c r="AZ120" s="115">
        <f t="shared" si="56"/>
        <v>0</v>
      </c>
      <c r="BA120" s="175">
        <f t="shared" si="57"/>
        <v>0</v>
      </c>
      <c r="BB120" s="118"/>
    </row>
    <row r="121" spans="1:54" s="134" customFormat="1" ht="15.75" hidden="1" customHeight="1" x14ac:dyDescent="0.25">
      <c r="A121" s="547">
        <v>45467</v>
      </c>
      <c r="B121" s="182"/>
      <c r="C121" s="182">
        <v>92033615</v>
      </c>
      <c r="D121" s="391" t="s">
        <v>201</v>
      </c>
      <c r="E121" s="178" t="s">
        <v>553</v>
      </c>
      <c r="F121" s="98"/>
      <c r="G121" s="73"/>
      <c r="H121" s="76">
        <f t="shared" si="50"/>
        <v>115606670.03000015</v>
      </c>
      <c r="I121" s="310"/>
      <c r="J121" s="312"/>
      <c r="K121" s="76">
        <f t="shared" si="51"/>
        <v>47664.5</v>
      </c>
      <c r="L121" s="185">
        <f t="shared" si="52"/>
        <v>115654334.53000015</v>
      </c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  <c r="AA121" s="73"/>
      <c r="AB121" s="73"/>
      <c r="AC121" s="73"/>
      <c r="AD121" s="73"/>
      <c r="AE121" s="73"/>
      <c r="AF121" s="73"/>
      <c r="AG121" s="73"/>
      <c r="AH121" s="73"/>
      <c r="AI121" s="73"/>
      <c r="AJ121" s="98"/>
      <c r="AK121" s="99"/>
      <c r="AL121" s="99"/>
      <c r="AM121" s="99"/>
      <c r="AN121" s="99"/>
      <c r="AO121" s="99"/>
      <c r="AP121" s="99"/>
      <c r="AQ121" s="99"/>
      <c r="AR121" s="103"/>
      <c r="AS121" s="99"/>
      <c r="AT121" s="103"/>
      <c r="AU121" s="521"/>
      <c r="AW121" s="115">
        <f t="shared" si="53"/>
        <v>0</v>
      </c>
      <c r="AX121" s="115">
        <f t="shared" si="54"/>
        <v>0</v>
      </c>
      <c r="AY121" s="112">
        <f t="shared" si="55"/>
        <v>0</v>
      </c>
      <c r="AZ121" s="115">
        <f t="shared" si="56"/>
        <v>0</v>
      </c>
      <c r="BA121" s="175">
        <f t="shared" si="57"/>
        <v>0</v>
      </c>
      <c r="BB121" s="118"/>
    </row>
    <row r="122" spans="1:54" s="134" customFormat="1" ht="31.5" hidden="1" customHeight="1" x14ac:dyDescent="0.25">
      <c r="A122" s="547">
        <v>45471</v>
      </c>
      <c r="B122" s="338"/>
      <c r="C122" s="189" t="s">
        <v>118</v>
      </c>
      <c r="D122" s="338"/>
      <c r="E122" s="191" t="s">
        <v>557</v>
      </c>
      <c r="F122" s="73">
        <v>22934.98</v>
      </c>
      <c r="G122" s="73"/>
      <c r="H122" s="76">
        <f t="shared" si="50"/>
        <v>115629605.01000015</v>
      </c>
      <c r="I122" s="312"/>
      <c r="J122" s="312"/>
      <c r="K122" s="76">
        <f t="shared" si="51"/>
        <v>47664.5</v>
      </c>
      <c r="L122" s="185">
        <f t="shared" si="52"/>
        <v>115677269.51000015</v>
      </c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  <c r="AA122" s="73"/>
      <c r="AB122" s="73"/>
      <c r="AC122" s="73"/>
      <c r="AD122" s="73"/>
      <c r="AE122" s="73"/>
      <c r="AF122" s="73"/>
      <c r="AG122" s="73"/>
      <c r="AH122" s="73"/>
      <c r="AI122" s="73"/>
      <c r="AJ122" s="98"/>
      <c r="AK122" s="99"/>
      <c r="AL122" s="99"/>
      <c r="AM122" s="99"/>
      <c r="AN122" s="99"/>
      <c r="AO122" s="99"/>
      <c r="AP122" s="99"/>
      <c r="AQ122" s="99"/>
      <c r="AR122" s="103"/>
      <c r="AS122" s="99"/>
      <c r="AT122" s="103"/>
      <c r="AU122" s="521"/>
      <c r="AW122" s="115">
        <f t="shared" si="53"/>
        <v>0</v>
      </c>
      <c r="AX122" s="115">
        <f t="shared" si="54"/>
        <v>0</v>
      </c>
      <c r="AY122" s="112">
        <f t="shared" si="55"/>
        <v>0</v>
      </c>
      <c r="AZ122" s="115">
        <f t="shared" si="56"/>
        <v>0</v>
      </c>
      <c r="BA122" s="175">
        <f t="shared" si="57"/>
        <v>0</v>
      </c>
      <c r="BB122" s="118"/>
    </row>
    <row r="123" spans="1:54" s="134" customFormat="1" ht="31.5" hidden="1" customHeight="1" x14ac:dyDescent="0.25">
      <c r="A123" s="547">
        <v>45471</v>
      </c>
      <c r="B123" s="338"/>
      <c r="C123" s="189" t="s">
        <v>120</v>
      </c>
      <c r="D123" s="338"/>
      <c r="E123" s="191" t="s">
        <v>558</v>
      </c>
      <c r="F123" s="73"/>
      <c r="G123" s="73"/>
      <c r="H123" s="76">
        <f t="shared" si="50"/>
        <v>115629605.01000015</v>
      </c>
      <c r="I123" s="312">
        <v>8.3800000000000008</v>
      </c>
      <c r="J123" s="312"/>
      <c r="K123" s="76">
        <f t="shared" si="51"/>
        <v>47672.88</v>
      </c>
      <c r="L123" s="185">
        <f t="shared" si="52"/>
        <v>115677277.89000015</v>
      </c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  <c r="AA123" s="73"/>
      <c r="AB123" s="73"/>
      <c r="AC123" s="73"/>
      <c r="AD123" s="73"/>
      <c r="AE123" s="73"/>
      <c r="AF123" s="73"/>
      <c r="AG123" s="73"/>
      <c r="AH123" s="73"/>
      <c r="AI123" s="73"/>
      <c r="AJ123" s="98"/>
      <c r="AK123" s="99"/>
      <c r="AL123" s="99"/>
      <c r="AM123" s="99"/>
      <c r="AN123" s="99"/>
      <c r="AO123" s="99"/>
      <c r="AP123" s="99"/>
      <c r="AQ123" s="99"/>
      <c r="AR123" s="103"/>
      <c r="AS123" s="99"/>
      <c r="AT123" s="103"/>
      <c r="AU123" s="521"/>
      <c r="AW123" s="115">
        <f t="shared" si="53"/>
        <v>0</v>
      </c>
      <c r="AX123" s="115">
        <f t="shared" si="54"/>
        <v>0</v>
      </c>
      <c r="AY123" s="112">
        <f t="shared" si="55"/>
        <v>0</v>
      </c>
      <c r="AZ123" s="115">
        <f t="shared" si="56"/>
        <v>0</v>
      </c>
      <c r="BA123" s="175">
        <f t="shared" si="57"/>
        <v>0</v>
      </c>
      <c r="BB123" s="118"/>
    </row>
    <row r="124" spans="1:54" s="131" customFormat="1" ht="16.5" hidden="1" customHeight="1" thickBot="1" x14ac:dyDescent="0.3">
      <c r="A124" s="550"/>
      <c r="B124" s="193"/>
      <c r="C124" s="193"/>
      <c r="D124" s="194"/>
      <c r="E124" s="195" t="s">
        <v>484</v>
      </c>
      <c r="F124" s="75">
        <f>SUM(F106:F123)</f>
        <v>772511.72</v>
      </c>
      <c r="G124" s="75">
        <f>SUM(G106:G123)</f>
        <v>364219.8</v>
      </c>
      <c r="H124" s="196">
        <f>H123</f>
        <v>115629605.01000015</v>
      </c>
      <c r="I124" s="75">
        <f>SUM(I106:I123)</f>
        <v>5108.38</v>
      </c>
      <c r="J124" s="75">
        <f>SUM(J106:J123)</f>
        <v>100</v>
      </c>
      <c r="K124" s="196">
        <f>K123</f>
        <v>47672.88</v>
      </c>
      <c r="L124" s="75">
        <f>H124+K124</f>
        <v>115677277.89000015</v>
      </c>
      <c r="M124" s="75">
        <f t="shared" ref="M124:AU124" si="58">SUM(M106:M123)</f>
        <v>0</v>
      </c>
      <c r="N124" s="75">
        <f t="shared" ref="N124" si="59">SUM(N106:N123)</f>
        <v>0</v>
      </c>
      <c r="O124" s="75">
        <f t="shared" si="58"/>
        <v>0</v>
      </c>
      <c r="P124" s="75">
        <f t="shared" si="58"/>
        <v>0</v>
      </c>
      <c r="Q124" s="75">
        <f t="shared" si="58"/>
        <v>49600</v>
      </c>
      <c r="R124" s="75">
        <f t="shared" si="58"/>
        <v>0</v>
      </c>
      <c r="S124" s="75">
        <f t="shared" si="58"/>
        <v>0</v>
      </c>
      <c r="T124" s="75">
        <f t="shared" si="58"/>
        <v>0</v>
      </c>
      <c r="U124" s="75">
        <f t="shared" si="58"/>
        <v>0</v>
      </c>
      <c r="V124" s="75">
        <f t="shared" si="58"/>
        <v>0</v>
      </c>
      <c r="W124" s="75">
        <f t="shared" si="58"/>
        <v>135000</v>
      </c>
      <c r="X124" s="75">
        <f t="shared" si="58"/>
        <v>0</v>
      </c>
      <c r="Y124" s="75">
        <f t="shared" si="58"/>
        <v>0</v>
      </c>
      <c r="Z124" s="75">
        <f t="shared" si="58"/>
        <v>0</v>
      </c>
      <c r="AA124" s="75">
        <f t="shared" si="58"/>
        <v>0</v>
      </c>
      <c r="AB124" s="75">
        <f t="shared" si="58"/>
        <v>0</v>
      </c>
      <c r="AC124" s="75">
        <f t="shared" si="58"/>
        <v>0</v>
      </c>
      <c r="AD124" s="75">
        <f t="shared" si="58"/>
        <v>0</v>
      </c>
      <c r="AE124" s="75">
        <f t="shared" si="58"/>
        <v>0</v>
      </c>
      <c r="AF124" s="75">
        <f t="shared" si="58"/>
        <v>0</v>
      </c>
      <c r="AG124" s="75">
        <f t="shared" si="58"/>
        <v>0</v>
      </c>
      <c r="AH124" s="75">
        <f t="shared" si="58"/>
        <v>0</v>
      </c>
      <c r="AI124" s="75">
        <f t="shared" si="58"/>
        <v>0</v>
      </c>
      <c r="AJ124" s="75">
        <f t="shared" si="58"/>
        <v>0</v>
      </c>
      <c r="AK124" s="75">
        <f t="shared" si="58"/>
        <v>0</v>
      </c>
      <c r="AL124" s="75">
        <f t="shared" si="58"/>
        <v>-107534.28</v>
      </c>
      <c r="AM124" s="75">
        <f t="shared" si="58"/>
        <v>0</v>
      </c>
      <c r="AN124" s="75">
        <f t="shared" si="58"/>
        <v>-5704</v>
      </c>
      <c r="AO124" s="75">
        <f t="shared" si="58"/>
        <v>0</v>
      </c>
      <c r="AP124" s="75">
        <f t="shared" si="58"/>
        <v>-56281.52</v>
      </c>
      <c r="AQ124" s="75">
        <f t="shared" si="58"/>
        <v>0</v>
      </c>
      <c r="AR124" s="75">
        <f t="shared" si="58"/>
        <v>-10000</v>
      </c>
      <c r="AS124" s="75">
        <f t="shared" si="58"/>
        <v>0</v>
      </c>
      <c r="AT124" s="75">
        <f t="shared" si="58"/>
        <v>0</v>
      </c>
      <c r="AU124" s="523">
        <f t="shared" si="58"/>
        <v>0</v>
      </c>
      <c r="AW124" s="115">
        <f t="shared" si="53"/>
        <v>184800</v>
      </c>
      <c r="AX124" s="115">
        <f t="shared" si="54"/>
        <v>184600</v>
      </c>
      <c r="AY124" s="112">
        <f t="shared" si="55"/>
        <v>200</v>
      </c>
      <c r="AZ124" s="115">
        <f t="shared" si="56"/>
        <v>100</v>
      </c>
      <c r="BA124" s="175">
        <f t="shared" si="57"/>
        <v>100</v>
      </c>
      <c r="BB124" s="118"/>
    </row>
    <row r="125" spans="1:54" s="305" customFormat="1" ht="15.75" hidden="1" customHeight="1" x14ac:dyDescent="0.25">
      <c r="A125" s="518"/>
      <c r="B125" s="189"/>
      <c r="C125" s="189"/>
      <c r="D125" s="197"/>
      <c r="E125" s="178"/>
      <c r="F125" s="73"/>
      <c r="G125" s="73"/>
      <c r="H125" s="76">
        <f>H123+F125-G125</f>
        <v>115629605.01000015</v>
      </c>
      <c r="I125" s="73"/>
      <c r="J125" s="73"/>
      <c r="K125" s="76">
        <f>K123+I125-J125</f>
        <v>47672.88</v>
      </c>
      <c r="L125" s="185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185"/>
      <c r="AL125" s="185"/>
      <c r="AM125" s="185"/>
      <c r="AN125" s="185"/>
      <c r="AO125" s="185"/>
      <c r="AP125" s="185"/>
      <c r="AQ125" s="185"/>
      <c r="AR125" s="303"/>
      <c r="AS125" s="185"/>
      <c r="AT125" s="303"/>
      <c r="AU125" s="533"/>
      <c r="AW125" s="115">
        <f t="shared" si="53"/>
        <v>0</v>
      </c>
      <c r="AX125" s="115">
        <f t="shared" si="54"/>
        <v>0</v>
      </c>
      <c r="AY125" s="112">
        <f t="shared" si="55"/>
        <v>0</v>
      </c>
      <c r="AZ125" s="115">
        <f t="shared" si="56"/>
        <v>0</v>
      </c>
      <c r="BA125" s="167">
        <f t="shared" si="57"/>
        <v>0</v>
      </c>
      <c r="BB125" s="168"/>
    </row>
    <row r="126" spans="1:54" s="111" customFormat="1" ht="34.15" hidden="1" customHeight="1" thickBot="1" x14ac:dyDescent="0.3">
      <c r="A126" s="525"/>
      <c r="B126" s="199"/>
      <c r="C126" s="199"/>
      <c r="D126" s="200"/>
      <c r="E126" s="201" t="s">
        <v>539</v>
      </c>
      <c r="F126" s="77">
        <f>+F124+F105+F84</f>
        <v>22390843.380000003</v>
      </c>
      <c r="G126" s="77">
        <f>+G124+G105+G84</f>
        <v>4771223.29</v>
      </c>
      <c r="H126" s="202">
        <f>H124</f>
        <v>115629605.01000015</v>
      </c>
      <c r="I126" s="77">
        <f>+I124+I105+I84</f>
        <v>13108.380000000001</v>
      </c>
      <c r="J126" s="77">
        <f>+J124+J105+J84</f>
        <v>610</v>
      </c>
      <c r="K126" s="202">
        <f>K124</f>
        <v>47672.88</v>
      </c>
      <c r="L126" s="77">
        <f>L124</f>
        <v>115677277.89000015</v>
      </c>
      <c r="M126" s="77">
        <f t="shared" ref="M126:AR126" si="60">+M124+M105+M84</f>
        <v>0</v>
      </c>
      <c r="N126" s="77">
        <f t="shared" ref="N126" si="61">+N124+N105+N84</f>
        <v>0</v>
      </c>
      <c r="O126" s="77">
        <f t="shared" si="60"/>
        <v>0</v>
      </c>
      <c r="P126" s="77">
        <f t="shared" si="60"/>
        <v>510</v>
      </c>
      <c r="Q126" s="77">
        <f t="shared" si="60"/>
        <v>673110</v>
      </c>
      <c r="R126" s="77">
        <f t="shared" si="60"/>
        <v>0</v>
      </c>
      <c r="S126" s="77">
        <f t="shared" si="60"/>
        <v>569000</v>
      </c>
      <c r="T126" s="77">
        <f t="shared" si="60"/>
        <v>0</v>
      </c>
      <c r="U126" s="77">
        <f t="shared" si="60"/>
        <v>200000</v>
      </c>
      <c r="V126" s="77">
        <f t="shared" si="60"/>
        <v>0</v>
      </c>
      <c r="W126" s="77">
        <f t="shared" si="60"/>
        <v>2444076</v>
      </c>
      <c r="X126" s="77">
        <f t="shared" si="60"/>
        <v>0</v>
      </c>
      <c r="Y126" s="77">
        <f t="shared" si="60"/>
        <v>811684</v>
      </c>
      <c r="Z126" s="77">
        <f t="shared" si="60"/>
        <v>0</v>
      </c>
      <c r="AA126" s="77">
        <f t="shared" si="60"/>
        <v>0</v>
      </c>
      <c r="AB126" s="77">
        <f t="shared" si="60"/>
        <v>0</v>
      </c>
      <c r="AC126" s="77">
        <f t="shared" si="60"/>
        <v>0</v>
      </c>
      <c r="AD126" s="77">
        <f t="shared" si="60"/>
        <v>0</v>
      </c>
      <c r="AE126" s="77">
        <f t="shared" si="60"/>
        <v>0</v>
      </c>
      <c r="AF126" s="77">
        <f t="shared" si="60"/>
        <v>29806</v>
      </c>
      <c r="AG126" s="77">
        <f t="shared" si="60"/>
        <v>0</v>
      </c>
      <c r="AH126" s="77">
        <f t="shared" si="60"/>
        <v>-24633.79</v>
      </c>
      <c r="AI126" s="77">
        <f t="shared" si="60"/>
        <v>0</v>
      </c>
      <c r="AJ126" s="77">
        <f t="shared" si="60"/>
        <v>0</v>
      </c>
      <c r="AK126" s="77">
        <f t="shared" si="60"/>
        <v>-6562.5</v>
      </c>
      <c r="AL126" s="77">
        <f t="shared" si="60"/>
        <v>-6552</v>
      </c>
      <c r="AM126" s="77">
        <f t="shared" si="60"/>
        <v>0</v>
      </c>
      <c r="AN126" s="77">
        <f t="shared" si="60"/>
        <v>-1294</v>
      </c>
      <c r="AO126" s="77">
        <f t="shared" si="60"/>
        <v>-2625</v>
      </c>
      <c r="AP126" s="77">
        <f t="shared" si="60"/>
        <v>-1780</v>
      </c>
      <c r="AQ126" s="77">
        <f t="shared" si="60"/>
        <v>0</v>
      </c>
      <c r="AR126" s="77">
        <f t="shared" si="60"/>
        <v>0</v>
      </c>
      <c r="AS126" s="77">
        <f>+AS124+AS105+AS84+AS68</f>
        <v>0</v>
      </c>
      <c r="AT126" s="77">
        <f>+AT124+AT105+AT84+AT68</f>
        <v>0</v>
      </c>
      <c r="AU126" s="551">
        <f>+AU124+AU105+AU84+AU68</f>
        <v>0</v>
      </c>
      <c r="AW126" s="115">
        <f t="shared" si="53"/>
        <v>4728386</v>
      </c>
      <c r="AX126" s="115">
        <f t="shared" si="54"/>
        <v>4728186</v>
      </c>
      <c r="AY126" s="112">
        <f t="shared" si="55"/>
        <v>200</v>
      </c>
      <c r="AZ126" s="115">
        <f t="shared" si="56"/>
        <v>-410</v>
      </c>
      <c r="BA126" s="167">
        <f t="shared" si="57"/>
        <v>610</v>
      </c>
      <c r="BB126" s="168"/>
    </row>
    <row r="127" spans="1:54" s="134" customFormat="1" ht="15.75" x14ac:dyDescent="0.25">
      <c r="A127" s="552"/>
      <c r="B127" s="242"/>
      <c r="C127" s="242"/>
      <c r="D127" s="248"/>
      <c r="E127" s="249"/>
      <c r="F127" s="95"/>
      <c r="G127" s="95"/>
      <c r="H127" s="325"/>
      <c r="I127" s="95"/>
      <c r="J127" s="95"/>
      <c r="K127" s="325"/>
      <c r="L127" s="96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  <c r="AC127" s="95"/>
      <c r="AD127" s="95"/>
      <c r="AE127" s="95"/>
      <c r="AF127" s="95"/>
      <c r="AG127" s="95"/>
      <c r="AH127" s="74"/>
      <c r="AI127" s="74"/>
      <c r="AJ127" s="74"/>
      <c r="AK127" s="186"/>
      <c r="AL127" s="186"/>
      <c r="AM127" s="186"/>
      <c r="AN127" s="186"/>
      <c r="AO127" s="186"/>
      <c r="AP127" s="186"/>
      <c r="AQ127" s="186"/>
      <c r="AR127" s="328"/>
      <c r="AS127" s="186"/>
      <c r="AT127" s="328"/>
      <c r="AU127" s="524"/>
      <c r="AW127" s="115">
        <f t="shared" si="53"/>
        <v>0</v>
      </c>
      <c r="AX127" s="115">
        <f t="shared" si="54"/>
        <v>0</v>
      </c>
      <c r="AY127" s="112">
        <f t="shared" si="55"/>
        <v>0</v>
      </c>
      <c r="AZ127" s="115">
        <f t="shared" si="56"/>
        <v>0</v>
      </c>
      <c r="BA127" s="175">
        <f t="shared" si="57"/>
        <v>0</v>
      </c>
      <c r="BB127" s="118"/>
    </row>
    <row r="128" spans="1:54" s="295" customFormat="1" ht="15.75" x14ac:dyDescent="0.25">
      <c r="A128" s="553"/>
      <c r="B128" s="393"/>
      <c r="C128" s="393"/>
      <c r="D128" s="394"/>
      <c r="E128" s="395" t="s">
        <v>8</v>
      </c>
      <c r="F128" s="329">
        <v>22390843.380000003</v>
      </c>
      <c r="G128" s="329">
        <v>4771223.29</v>
      </c>
      <c r="H128" s="329">
        <v>115629605.01000015</v>
      </c>
      <c r="I128" s="329">
        <v>13108.380000000001</v>
      </c>
      <c r="J128" s="329">
        <v>610</v>
      </c>
      <c r="K128" s="329">
        <v>47672.88</v>
      </c>
      <c r="L128" s="329">
        <v>115677277.89000015</v>
      </c>
      <c r="M128" s="329"/>
      <c r="N128" s="329">
        <v>2207380</v>
      </c>
      <c r="O128" s="329">
        <v>0</v>
      </c>
      <c r="P128" s="329">
        <v>3060</v>
      </c>
      <c r="Q128" s="329">
        <v>3563460</v>
      </c>
      <c r="R128" s="329">
        <v>194944.01</v>
      </c>
      <c r="S128" s="329">
        <v>569000</v>
      </c>
      <c r="T128" s="329">
        <v>0</v>
      </c>
      <c r="U128" s="329">
        <v>354600</v>
      </c>
      <c r="V128" s="329">
        <v>0</v>
      </c>
      <c r="W128" s="329">
        <v>3579076</v>
      </c>
      <c r="X128" s="329">
        <v>0</v>
      </c>
      <c r="Y128" s="329">
        <v>2872759</v>
      </c>
      <c r="Z128" s="329">
        <v>0</v>
      </c>
      <c r="AA128" s="329">
        <v>0</v>
      </c>
      <c r="AB128" s="329">
        <v>0</v>
      </c>
      <c r="AC128" s="329">
        <v>0</v>
      </c>
      <c r="AD128" s="329">
        <v>223000</v>
      </c>
      <c r="AE128" s="329">
        <v>0</v>
      </c>
      <c r="AF128" s="329">
        <v>29806</v>
      </c>
      <c r="AG128" s="329">
        <v>1742529.15</v>
      </c>
      <c r="AH128" s="329">
        <v>11685.94000000001</v>
      </c>
      <c r="AI128" s="329">
        <v>0</v>
      </c>
      <c r="AJ128" s="329">
        <v>-2.8571428993018344E-3</v>
      </c>
      <c r="AK128" s="329">
        <v>0</v>
      </c>
      <c r="AL128" s="329">
        <v>1487.9999999999927</v>
      </c>
      <c r="AM128" s="329">
        <v>0</v>
      </c>
      <c r="AN128" s="329">
        <v>496.00142857142419</v>
      </c>
      <c r="AO128" s="329">
        <v>0</v>
      </c>
      <c r="AP128" s="329">
        <v>-7.2759576141834259E-12</v>
      </c>
      <c r="AQ128" s="329">
        <v>0</v>
      </c>
      <c r="AR128" s="329">
        <v>0</v>
      </c>
      <c r="AS128" s="329">
        <v>0</v>
      </c>
      <c r="AT128" s="329">
        <v>0</v>
      </c>
      <c r="AU128" s="554">
        <v>0</v>
      </c>
      <c r="AW128" s="115">
        <v>4785503.2285714289</v>
      </c>
      <c r="AX128" s="115">
        <v>15339614.16</v>
      </c>
      <c r="AY128" s="112">
        <v>-10554110.93142857</v>
      </c>
      <c r="AZ128" s="115">
        <v>-10554720.93142857</v>
      </c>
      <c r="BA128" s="167">
        <v>610</v>
      </c>
      <c r="BB128" s="168"/>
    </row>
    <row r="129" spans="1:54" s="143" customFormat="1" ht="15.75" hidden="1" x14ac:dyDescent="0.25">
      <c r="A129" s="555"/>
      <c r="B129" s="209"/>
      <c r="C129" s="209"/>
      <c r="D129" s="451"/>
      <c r="E129" s="211"/>
      <c r="F129" s="144"/>
      <c r="G129" s="144"/>
      <c r="H129" s="76">
        <f>H128+F129-G129</f>
        <v>115629605.01000015</v>
      </c>
      <c r="I129" s="144"/>
      <c r="J129" s="144"/>
      <c r="K129" s="76">
        <f>K123+I129-J129</f>
        <v>47672.88</v>
      </c>
      <c r="L129" s="185">
        <f t="shared" ref="L129:L146" si="62">H129+K129</f>
        <v>115677277.89000015</v>
      </c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  <c r="Y129" s="144"/>
      <c r="Z129" s="144"/>
      <c r="AA129" s="144"/>
      <c r="AB129" s="144"/>
      <c r="AC129" s="144"/>
      <c r="AD129" s="144"/>
      <c r="AE129" s="144"/>
      <c r="AF129" s="144"/>
      <c r="AG129" s="144"/>
      <c r="AH129" s="300"/>
      <c r="AI129" s="300"/>
      <c r="AJ129" s="300"/>
      <c r="AK129" s="300"/>
      <c r="AL129" s="300"/>
      <c r="AM129" s="300"/>
      <c r="AN129" s="300"/>
      <c r="AO129" s="300"/>
      <c r="AP129" s="300"/>
      <c r="AQ129" s="300"/>
      <c r="AR129" s="301"/>
      <c r="AS129" s="300"/>
      <c r="AT129" s="301"/>
      <c r="AU129" s="556"/>
      <c r="AW129" s="115">
        <f t="shared" ref="AW129:AW145" si="63">G129+J129+SUM(AH129:AU129)</f>
        <v>0</v>
      </c>
      <c r="AX129" s="115">
        <f t="shared" ref="AX129:AX145" si="64">SUM(M129:AG129)</f>
        <v>0</v>
      </c>
      <c r="AY129" s="112">
        <f t="shared" ref="AY129:AY145" si="65">AW129-AX129</f>
        <v>0</v>
      </c>
      <c r="AZ129" s="115">
        <f t="shared" ref="AZ129:AZ145" si="66">AY129-J129</f>
        <v>0</v>
      </c>
      <c r="BA129" s="167">
        <f t="shared" ref="BA129:BA145" si="67">AY129-AZ129</f>
        <v>0</v>
      </c>
      <c r="BB129" s="118"/>
    </row>
    <row r="130" spans="1:54" s="143" customFormat="1" ht="15.75" x14ac:dyDescent="0.25">
      <c r="A130" s="518">
        <v>45476</v>
      </c>
      <c r="B130" s="189" t="s">
        <v>590</v>
      </c>
      <c r="C130" s="182">
        <v>92033616</v>
      </c>
      <c r="D130" s="391" t="s">
        <v>588</v>
      </c>
      <c r="E130" s="178" t="s">
        <v>583</v>
      </c>
      <c r="F130" s="144"/>
      <c r="G130" s="302">
        <v>60000</v>
      </c>
      <c r="H130" s="76">
        <f t="shared" ref="H130:H146" si="68">H129+F130-G130</f>
        <v>115569605.01000015</v>
      </c>
      <c r="I130" s="144"/>
      <c r="J130" s="144"/>
      <c r="K130" s="76">
        <f t="shared" ref="K130:K146" si="69">K124+I130-J130</f>
        <v>47672.88</v>
      </c>
      <c r="L130" s="185">
        <f t="shared" si="62"/>
        <v>115617277.89000015</v>
      </c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  <c r="Y130" s="144"/>
      <c r="Z130" s="144"/>
      <c r="AA130" s="144"/>
      <c r="AB130" s="144"/>
      <c r="AC130" s="144"/>
      <c r="AD130" s="144"/>
      <c r="AE130" s="144"/>
      <c r="AF130" s="414">
        <v>60000</v>
      </c>
      <c r="AG130" s="144"/>
      <c r="AH130" s="300"/>
      <c r="AI130" s="300"/>
      <c r="AJ130" s="300"/>
      <c r="AK130" s="300"/>
      <c r="AL130" s="300"/>
      <c r="AM130" s="300"/>
      <c r="AN130" s="300"/>
      <c r="AO130" s="300"/>
      <c r="AP130" s="300"/>
      <c r="AQ130" s="300"/>
      <c r="AR130" s="301"/>
      <c r="AS130" s="300"/>
      <c r="AT130" s="301"/>
      <c r="AU130" s="556"/>
      <c r="AW130" s="115">
        <f t="shared" si="63"/>
        <v>60000</v>
      </c>
      <c r="AX130" s="115">
        <f t="shared" si="64"/>
        <v>60000</v>
      </c>
      <c r="AY130" s="112">
        <f t="shared" si="65"/>
        <v>0</v>
      </c>
      <c r="AZ130" s="115">
        <f t="shared" si="66"/>
        <v>0</v>
      </c>
      <c r="BA130" s="167">
        <f t="shared" si="67"/>
        <v>0</v>
      </c>
      <c r="BB130" s="118"/>
    </row>
    <row r="131" spans="1:54" s="143" customFormat="1" ht="31.5" x14ac:dyDescent="0.25">
      <c r="A131" s="535">
        <v>45479</v>
      </c>
      <c r="B131" s="351"/>
      <c r="C131" s="351" t="s">
        <v>591</v>
      </c>
      <c r="D131" s="411" t="s">
        <v>588</v>
      </c>
      <c r="E131" s="396" t="s">
        <v>579</v>
      </c>
      <c r="F131" s="144"/>
      <c r="G131" s="302"/>
      <c r="H131" s="76">
        <f t="shared" si="68"/>
        <v>115569605.01000015</v>
      </c>
      <c r="I131" s="144"/>
      <c r="J131" s="144"/>
      <c r="K131" s="76">
        <f t="shared" si="69"/>
        <v>47672.88</v>
      </c>
      <c r="L131" s="185">
        <f t="shared" si="62"/>
        <v>115617277.89000015</v>
      </c>
      <c r="M131" s="144"/>
      <c r="N131" s="144"/>
      <c r="O131" s="144"/>
      <c r="P131" s="144"/>
      <c r="Q131" s="144"/>
      <c r="R131" s="144"/>
      <c r="S131" s="414">
        <v>60000</v>
      </c>
      <c r="T131" s="144"/>
      <c r="U131" s="144"/>
      <c r="V131" s="144"/>
      <c r="W131" s="144"/>
      <c r="X131" s="144"/>
      <c r="Y131" s="144"/>
      <c r="Z131" s="144"/>
      <c r="AA131" s="144"/>
      <c r="AB131" s="144"/>
      <c r="AC131" s="144"/>
      <c r="AD131" s="144"/>
      <c r="AE131" s="144"/>
      <c r="AF131" s="417">
        <v>-60000</v>
      </c>
      <c r="AG131" s="144"/>
      <c r="AH131" s="300"/>
      <c r="AI131" s="300"/>
      <c r="AJ131" s="300"/>
      <c r="AK131" s="300"/>
      <c r="AL131" s="300"/>
      <c r="AM131" s="300"/>
      <c r="AN131" s="300"/>
      <c r="AO131" s="300"/>
      <c r="AP131" s="300"/>
      <c r="AQ131" s="300"/>
      <c r="AR131" s="301"/>
      <c r="AS131" s="300"/>
      <c r="AT131" s="301"/>
      <c r="AU131" s="556"/>
      <c r="AW131" s="115">
        <f t="shared" si="63"/>
        <v>0</v>
      </c>
      <c r="AX131" s="115">
        <f t="shared" si="64"/>
        <v>0</v>
      </c>
      <c r="AY131" s="112">
        <f t="shared" si="65"/>
        <v>0</v>
      </c>
      <c r="AZ131" s="115">
        <f t="shared" si="66"/>
        <v>0</v>
      </c>
      <c r="BA131" s="167">
        <f t="shared" si="67"/>
        <v>0</v>
      </c>
      <c r="BB131" s="118"/>
    </row>
    <row r="132" spans="1:54" s="143" customFormat="1" ht="15.75" x14ac:dyDescent="0.25">
      <c r="A132" s="518">
        <v>45481</v>
      </c>
      <c r="B132" s="460" t="s">
        <v>607</v>
      </c>
      <c r="C132" s="182">
        <v>92033617</v>
      </c>
      <c r="D132" s="391" t="s">
        <v>588</v>
      </c>
      <c r="E132" s="397" t="s">
        <v>580</v>
      </c>
      <c r="F132" s="144"/>
      <c r="G132" s="302">
        <v>228000</v>
      </c>
      <c r="H132" s="76">
        <f t="shared" si="68"/>
        <v>115341605.01000015</v>
      </c>
      <c r="I132" s="144"/>
      <c r="J132" s="144"/>
      <c r="K132" s="76">
        <f t="shared" si="69"/>
        <v>47672.88</v>
      </c>
      <c r="L132" s="185">
        <f t="shared" si="62"/>
        <v>115389277.89000015</v>
      </c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302"/>
      <c r="X132" s="144"/>
      <c r="Y132" s="144"/>
      <c r="Z132" s="144"/>
      <c r="AA132" s="144"/>
      <c r="AB132" s="144"/>
      <c r="AC132" s="144"/>
      <c r="AD132" s="144"/>
      <c r="AE132" s="144"/>
      <c r="AF132" s="302">
        <v>240000</v>
      </c>
      <c r="AG132" s="144"/>
      <c r="AH132" s="300"/>
      <c r="AI132" s="300"/>
      <c r="AJ132" s="300"/>
      <c r="AK132" s="300"/>
      <c r="AL132" s="302">
        <v>7200</v>
      </c>
      <c r="AM132" s="302"/>
      <c r="AN132" s="302"/>
      <c r="AO132" s="300"/>
      <c r="AP132" s="300"/>
      <c r="AQ132" s="300"/>
      <c r="AR132" s="301"/>
      <c r="AS132" s="300"/>
      <c r="AT132" s="301">
        <v>12000</v>
      </c>
      <c r="AU132" s="556"/>
      <c r="AW132" s="115">
        <f t="shared" si="63"/>
        <v>247200</v>
      </c>
      <c r="AX132" s="115">
        <f t="shared" si="64"/>
        <v>240000</v>
      </c>
      <c r="AY132" s="112">
        <f t="shared" si="65"/>
        <v>7200</v>
      </c>
      <c r="AZ132" s="115">
        <f t="shared" si="66"/>
        <v>7200</v>
      </c>
      <c r="BA132" s="167">
        <f t="shared" si="67"/>
        <v>0</v>
      </c>
      <c r="BB132" s="118"/>
    </row>
    <row r="133" spans="1:54" s="143" customFormat="1" ht="15.75" x14ac:dyDescent="0.25">
      <c r="A133" s="518">
        <v>45481</v>
      </c>
      <c r="B133" s="460" t="s">
        <v>608</v>
      </c>
      <c r="C133" s="182">
        <v>92033618</v>
      </c>
      <c r="D133" s="391" t="s">
        <v>588</v>
      </c>
      <c r="E133" s="397" t="s">
        <v>581</v>
      </c>
      <c r="F133" s="144"/>
      <c r="G133" s="302">
        <v>60000</v>
      </c>
      <c r="H133" s="76">
        <f t="shared" si="68"/>
        <v>115281605.01000015</v>
      </c>
      <c r="I133" s="144"/>
      <c r="J133" s="144"/>
      <c r="K133" s="76">
        <f t="shared" si="69"/>
        <v>0</v>
      </c>
      <c r="L133" s="185">
        <f t="shared" si="62"/>
        <v>115281605.01000015</v>
      </c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302"/>
      <c r="X133" s="144"/>
      <c r="Y133" s="144"/>
      <c r="Z133" s="144"/>
      <c r="AA133" s="144"/>
      <c r="AB133" s="144"/>
      <c r="AC133" s="144"/>
      <c r="AD133" s="144"/>
      <c r="AE133" s="144"/>
      <c r="AF133" s="302">
        <v>65217.39</v>
      </c>
      <c r="AG133" s="144"/>
      <c r="AH133" s="300"/>
      <c r="AI133" s="300"/>
      <c r="AJ133" s="300"/>
      <c r="AK133" s="300"/>
      <c r="AL133" s="302">
        <v>1956.52</v>
      </c>
      <c r="AM133" s="302"/>
      <c r="AN133" s="302"/>
      <c r="AO133" s="300"/>
      <c r="AP133" s="300"/>
      <c r="AQ133" s="300"/>
      <c r="AR133" s="301"/>
      <c r="AS133" s="300"/>
      <c r="AT133" s="301">
        <v>3260.87</v>
      </c>
      <c r="AU133" s="556"/>
      <c r="AW133" s="115">
        <f t="shared" si="63"/>
        <v>65217.39</v>
      </c>
      <c r="AX133" s="115">
        <f t="shared" si="64"/>
        <v>65217.39</v>
      </c>
      <c r="AY133" s="112">
        <f t="shared" si="65"/>
        <v>0</v>
      </c>
      <c r="AZ133" s="115">
        <f t="shared" si="66"/>
        <v>0</v>
      </c>
      <c r="BA133" s="167">
        <f t="shared" si="67"/>
        <v>0</v>
      </c>
      <c r="BB133" s="118"/>
    </row>
    <row r="134" spans="1:54" s="143" customFormat="1" ht="18" customHeight="1" x14ac:dyDescent="0.25">
      <c r="A134" s="518">
        <v>45483</v>
      </c>
      <c r="B134" s="461" t="s">
        <v>609</v>
      </c>
      <c r="C134" s="462" t="s">
        <v>606</v>
      </c>
      <c r="D134" s="391" t="s">
        <v>51</v>
      </c>
      <c r="E134" s="463" t="s">
        <v>605</v>
      </c>
      <c r="F134" s="144"/>
      <c r="G134" s="302">
        <v>1984</v>
      </c>
      <c r="H134" s="76">
        <f t="shared" si="68"/>
        <v>115279621.01000015</v>
      </c>
      <c r="I134" s="144"/>
      <c r="J134" s="144"/>
      <c r="K134" s="76">
        <f t="shared" si="69"/>
        <v>47672.88</v>
      </c>
      <c r="L134" s="185">
        <f t="shared" si="62"/>
        <v>115327293.89000015</v>
      </c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  <c r="Y134" s="144"/>
      <c r="Z134" s="144"/>
      <c r="AA134" s="144"/>
      <c r="AB134" s="144"/>
      <c r="AC134" s="144"/>
      <c r="AD134" s="144"/>
      <c r="AE134" s="144"/>
      <c r="AF134" s="144"/>
      <c r="AG134" s="144"/>
      <c r="AH134" s="300"/>
      <c r="AI134" s="300"/>
      <c r="AJ134" s="300"/>
      <c r="AK134" s="415"/>
      <c r="AL134" s="419">
        <v>-1488</v>
      </c>
      <c r="AM134" s="302"/>
      <c r="AN134" s="302">
        <v>-496</v>
      </c>
      <c r="AO134" s="415"/>
      <c r="AP134" s="415"/>
      <c r="AQ134" s="300"/>
      <c r="AR134" s="301"/>
      <c r="AS134" s="300"/>
      <c r="AT134" s="301"/>
      <c r="AU134" s="556"/>
      <c r="AW134" s="115">
        <f t="shared" si="63"/>
        <v>0</v>
      </c>
      <c r="AX134" s="115">
        <f t="shared" si="64"/>
        <v>0</v>
      </c>
      <c r="AY134" s="112">
        <f t="shared" si="65"/>
        <v>0</v>
      </c>
      <c r="AZ134" s="115">
        <f t="shared" si="66"/>
        <v>0</v>
      </c>
      <c r="BA134" s="167">
        <f t="shared" si="67"/>
        <v>0</v>
      </c>
      <c r="BB134" s="118"/>
    </row>
    <row r="135" spans="1:54" s="143" customFormat="1" ht="15.75" x14ac:dyDescent="0.25">
      <c r="A135" s="535" t="s">
        <v>573</v>
      </c>
      <c r="B135" s="351"/>
      <c r="C135" s="351" t="s">
        <v>592</v>
      </c>
      <c r="D135" s="411" t="s">
        <v>588</v>
      </c>
      <c r="E135" s="396" t="s">
        <v>582</v>
      </c>
      <c r="F135" s="144"/>
      <c r="G135" s="302"/>
      <c r="H135" s="76">
        <f t="shared" si="68"/>
        <v>115279621.01000015</v>
      </c>
      <c r="I135" s="144"/>
      <c r="J135" s="144"/>
      <c r="K135" s="76">
        <f t="shared" si="69"/>
        <v>47672.88</v>
      </c>
      <c r="L135" s="185">
        <f t="shared" si="62"/>
        <v>115327293.89000015</v>
      </c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414">
        <v>240000</v>
      </c>
      <c r="X135" s="414"/>
      <c r="Y135" s="414"/>
      <c r="Z135" s="414"/>
      <c r="AA135" s="414"/>
      <c r="AB135" s="414"/>
      <c r="AC135" s="414"/>
      <c r="AD135" s="414"/>
      <c r="AE135" s="414"/>
      <c r="AF135" s="414">
        <v>-240000</v>
      </c>
      <c r="AG135" s="144"/>
      <c r="AH135" s="300"/>
      <c r="AI135" s="300"/>
      <c r="AJ135" s="300"/>
      <c r="AK135" s="300"/>
      <c r="AL135" s="300"/>
      <c r="AM135" s="300"/>
      <c r="AN135" s="300"/>
      <c r="AO135" s="300"/>
      <c r="AP135" s="300"/>
      <c r="AQ135" s="300"/>
      <c r="AR135" s="301"/>
      <c r="AS135" s="300"/>
      <c r="AT135" s="301"/>
      <c r="AU135" s="556"/>
      <c r="AW135" s="115">
        <f t="shared" si="63"/>
        <v>0</v>
      </c>
      <c r="AX135" s="115">
        <f t="shared" si="64"/>
        <v>0</v>
      </c>
      <c r="AY135" s="112">
        <f t="shared" si="65"/>
        <v>0</v>
      </c>
      <c r="AZ135" s="115">
        <f t="shared" si="66"/>
        <v>0</v>
      </c>
      <c r="BA135" s="167">
        <f t="shared" si="67"/>
        <v>0</v>
      </c>
      <c r="BB135" s="118"/>
    </row>
    <row r="136" spans="1:54" s="143" customFormat="1" ht="31.5" x14ac:dyDescent="0.25">
      <c r="A136" s="518" t="s">
        <v>573</v>
      </c>
      <c r="B136" s="209"/>
      <c r="C136" s="189" t="s">
        <v>574</v>
      </c>
      <c r="D136" s="391" t="s">
        <v>398</v>
      </c>
      <c r="E136" s="191" t="s">
        <v>569</v>
      </c>
      <c r="F136" s="302">
        <v>770638.73</v>
      </c>
      <c r="G136" s="302"/>
      <c r="H136" s="76">
        <f t="shared" si="68"/>
        <v>116050259.74000016</v>
      </c>
      <c r="I136" s="144"/>
      <c r="J136" s="144"/>
      <c r="K136" s="76">
        <f t="shared" si="69"/>
        <v>47672.88</v>
      </c>
      <c r="L136" s="185">
        <f t="shared" si="62"/>
        <v>116097932.62000015</v>
      </c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  <c r="Y136" s="144"/>
      <c r="Z136" s="144"/>
      <c r="AA136" s="144"/>
      <c r="AB136" s="144"/>
      <c r="AC136" s="144"/>
      <c r="AD136" s="144"/>
      <c r="AE136" s="144"/>
      <c r="AF136" s="144"/>
      <c r="AG136" s="144"/>
      <c r="AH136" s="300"/>
      <c r="AI136" s="300"/>
      <c r="AJ136" s="300"/>
      <c r="AK136" s="300"/>
      <c r="AL136" s="300"/>
      <c r="AM136" s="300"/>
      <c r="AN136" s="300"/>
      <c r="AO136" s="300"/>
      <c r="AP136" s="300"/>
      <c r="AQ136" s="300"/>
      <c r="AR136" s="301"/>
      <c r="AS136" s="300"/>
      <c r="AT136" s="301"/>
      <c r="AU136" s="556"/>
      <c r="AW136" s="115">
        <f t="shared" si="63"/>
        <v>0</v>
      </c>
      <c r="AX136" s="115">
        <f t="shared" si="64"/>
        <v>0</v>
      </c>
      <c r="AY136" s="112">
        <f t="shared" si="65"/>
        <v>0</v>
      </c>
      <c r="AZ136" s="115">
        <f t="shared" si="66"/>
        <v>0</v>
      </c>
      <c r="BA136" s="167">
        <f t="shared" si="67"/>
        <v>0</v>
      </c>
      <c r="BB136" s="118"/>
    </row>
    <row r="137" spans="1:54" s="143" customFormat="1" ht="31.5" x14ac:dyDescent="0.25">
      <c r="A137" s="518" t="s">
        <v>573</v>
      </c>
      <c r="B137" s="209"/>
      <c r="C137" s="189" t="s">
        <v>575</v>
      </c>
      <c r="D137" s="391" t="s">
        <v>398</v>
      </c>
      <c r="E137" s="191" t="s">
        <v>570</v>
      </c>
      <c r="F137" s="302">
        <v>160247.88</v>
      </c>
      <c r="G137" s="144"/>
      <c r="H137" s="76">
        <f t="shared" si="68"/>
        <v>116210507.62000015</v>
      </c>
      <c r="I137" s="144"/>
      <c r="J137" s="144"/>
      <c r="K137" s="76">
        <f t="shared" si="69"/>
        <v>47672.88</v>
      </c>
      <c r="L137" s="185">
        <f t="shared" si="62"/>
        <v>116258180.50000015</v>
      </c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  <c r="Y137" s="144"/>
      <c r="Z137" s="144"/>
      <c r="AA137" s="144"/>
      <c r="AB137" s="144"/>
      <c r="AC137" s="144"/>
      <c r="AD137" s="144"/>
      <c r="AE137" s="144"/>
      <c r="AF137" s="144"/>
      <c r="AG137" s="144"/>
      <c r="AH137" s="300"/>
      <c r="AI137" s="300"/>
      <c r="AJ137" s="300"/>
      <c r="AK137" s="300"/>
      <c r="AL137" s="300"/>
      <c r="AM137" s="300"/>
      <c r="AN137" s="300"/>
      <c r="AO137" s="300"/>
      <c r="AP137" s="300"/>
      <c r="AQ137" s="300"/>
      <c r="AR137" s="301"/>
      <c r="AS137" s="300"/>
      <c r="AT137" s="301"/>
      <c r="AU137" s="556"/>
      <c r="AW137" s="115">
        <f t="shared" si="63"/>
        <v>0</v>
      </c>
      <c r="AX137" s="115">
        <f t="shared" si="64"/>
        <v>0</v>
      </c>
      <c r="AY137" s="112">
        <f t="shared" si="65"/>
        <v>0</v>
      </c>
      <c r="AZ137" s="115">
        <f t="shared" si="66"/>
        <v>0</v>
      </c>
      <c r="BA137" s="167">
        <f t="shared" si="67"/>
        <v>0</v>
      </c>
      <c r="BB137" s="118"/>
    </row>
    <row r="138" spans="1:54" s="143" customFormat="1" ht="31.5" x14ac:dyDescent="0.25">
      <c r="A138" s="518" t="s">
        <v>573</v>
      </c>
      <c r="B138" s="209"/>
      <c r="C138" s="189" t="s">
        <v>576</v>
      </c>
      <c r="D138" s="391" t="s">
        <v>398</v>
      </c>
      <c r="E138" s="191" t="s">
        <v>571</v>
      </c>
      <c r="F138" s="302">
        <v>297771.2</v>
      </c>
      <c r="G138" s="144"/>
      <c r="H138" s="76">
        <f t="shared" si="68"/>
        <v>116508278.82000016</v>
      </c>
      <c r="I138" s="144"/>
      <c r="J138" s="144"/>
      <c r="K138" s="76">
        <f t="shared" si="69"/>
        <v>47672.88</v>
      </c>
      <c r="L138" s="185">
        <f t="shared" si="62"/>
        <v>116555951.70000015</v>
      </c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  <c r="Y138" s="144"/>
      <c r="Z138" s="144"/>
      <c r="AA138" s="144"/>
      <c r="AB138" s="144"/>
      <c r="AC138" s="144"/>
      <c r="AD138" s="144"/>
      <c r="AE138" s="144"/>
      <c r="AF138" s="144"/>
      <c r="AG138" s="144"/>
      <c r="AH138" s="300"/>
      <c r="AI138" s="300"/>
      <c r="AJ138" s="300"/>
      <c r="AK138" s="300"/>
      <c r="AL138" s="300"/>
      <c r="AM138" s="300"/>
      <c r="AN138" s="300"/>
      <c r="AO138" s="300"/>
      <c r="AP138" s="300"/>
      <c r="AQ138" s="300"/>
      <c r="AR138" s="301"/>
      <c r="AS138" s="300"/>
      <c r="AT138" s="301"/>
      <c r="AU138" s="556"/>
      <c r="AW138" s="115">
        <f t="shared" si="63"/>
        <v>0</v>
      </c>
      <c r="AX138" s="115">
        <f t="shared" si="64"/>
        <v>0</v>
      </c>
      <c r="AY138" s="112">
        <f t="shared" si="65"/>
        <v>0</v>
      </c>
      <c r="AZ138" s="115">
        <f t="shared" si="66"/>
        <v>0</v>
      </c>
      <c r="BA138" s="167">
        <f t="shared" si="67"/>
        <v>0</v>
      </c>
      <c r="BB138" s="118"/>
    </row>
    <row r="139" spans="1:54" s="143" customFormat="1" ht="31.5" x14ac:dyDescent="0.25">
      <c r="A139" s="518" t="s">
        <v>573</v>
      </c>
      <c r="B139" s="209"/>
      <c r="C139" s="189" t="s">
        <v>577</v>
      </c>
      <c r="D139" s="391" t="s">
        <v>398</v>
      </c>
      <c r="E139" s="191" t="s">
        <v>572</v>
      </c>
      <c r="F139" s="302">
        <v>233756.31</v>
      </c>
      <c r="G139" s="144"/>
      <c r="H139" s="76">
        <f t="shared" si="68"/>
        <v>116742035.13000016</v>
      </c>
      <c r="I139" s="144"/>
      <c r="J139" s="144"/>
      <c r="K139" s="76">
        <f t="shared" si="69"/>
        <v>0</v>
      </c>
      <c r="L139" s="185">
        <f t="shared" si="62"/>
        <v>116742035.13000016</v>
      </c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  <c r="X139" s="144"/>
      <c r="Y139" s="144"/>
      <c r="Z139" s="144"/>
      <c r="AA139" s="144"/>
      <c r="AB139" s="144"/>
      <c r="AC139" s="144"/>
      <c r="AD139" s="144"/>
      <c r="AE139" s="144"/>
      <c r="AF139" s="144"/>
      <c r="AG139" s="144"/>
      <c r="AH139" s="300"/>
      <c r="AI139" s="300"/>
      <c r="AJ139" s="300"/>
      <c r="AK139" s="300"/>
      <c r="AL139" s="300"/>
      <c r="AM139" s="300"/>
      <c r="AN139" s="300"/>
      <c r="AO139" s="300"/>
      <c r="AP139" s="300"/>
      <c r="AQ139" s="300"/>
      <c r="AR139" s="301"/>
      <c r="AS139" s="300"/>
      <c r="AT139" s="301"/>
      <c r="AU139" s="556"/>
      <c r="AW139" s="115">
        <f t="shared" si="63"/>
        <v>0</v>
      </c>
      <c r="AX139" s="115">
        <f t="shared" si="64"/>
        <v>0</v>
      </c>
      <c r="AY139" s="112">
        <f t="shared" si="65"/>
        <v>0</v>
      </c>
      <c r="AZ139" s="115">
        <f t="shared" si="66"/>
        <v>0</v>
      </c>
      <c r="BA139" s="167">
        <f t="shared" si="67"/>
        <v>0</v>
      </c>
      <c r="BB139" s="118"/>
    </row>
    <row r="140" spans="1:54" s="143" customFormat="1" ht="31.5" x14ac:dyDescent="0.25">
      <c r="A140" s="535" t="s">
        <v>585</v>
      </c>
      <c r="B140" s="412"/>
      <c r="C140" s="351" t="s">
        <v>593</v>
      </c>
      <c r="D140" s="654"/>
      <c r="E140" s="396" t="s">
        <v>584</v>
      </c>
      <c r="F140" s="302"/>
      <c r="G140" s="144"/>
      <c r="H140" s="76">
        <f t="shared" si="68"/>
        <v>116742035.13000016</v>
      </c>
      <c r="I140" s="144"/>
      <c r="J140" s="144"/>
      <c r="K140" s="76">
        <f t="shared" si="69"/>
        <v>47672.88</v>
      </c>
      <c r="L140" s="185">
        <f t="shared" si="62"/>
        <v>116789708.01000015</v>
      </c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414">
        <v>65217.39</v>
      </c>
      <c r="X140" s="414"/>
      <c r="Y140" s="414"/>
      <c r="Z140" s="414"/>
      <c r="AA140" s="414"/>
      <c r="AB140" s="414"/>
      <c r="AC140" s="414"/>
      <c r="AD140" s="414"/>
      <c r="AE140" s="414"/>
      <c r="AF140" s="414">
        <v>-65217.39</v>
      </c>
      <c r="AG140" s="144"/>
      <c r="AH140" s="300"/>
      <c r="AI140" s="300"/>
      <c r="AJ140" s="300"/>
      <c r="AK140" s="300"/>
      <c r="AL140" s="300"/>
      <c r="AM140" s="300"/>
      <c r="AN140" s="300"/>
      <c r="AO140" s="300"/>
      <c r="AP140" s="300"/>
      <c r="AQ140" s="300"/>
      <c r="AR140" s="301"/>
      <c r="AS140" s="300"/>
      <c r="AT140" s="301"/>
      <c r="AU140" s="556"/>
      <c r="AW140" s="115">
        <f t="shared" si="63"/>
        <v>0</v>
      </c>
      <c r="AX140" s="115">
        <f t="shared" si="64"/>
        <v>0</v>
      </c>
      <c r="AY140" s="112">
        <f t="shared" si="65"/>
        <v>0</v>
      </c>
      <c r="AZ140" s="115">
        <f t="shared" si="66"/>
        <v>0</v>
      </c>
      <c r="BA140" s="167">
        <f t="shared" si="67"/>
        <v>0</v>
      </c>
      <c r="BB140" s="118"/>
    </row>
    <row r="141" spans="1:54" s="143" customFormat="1" ht="15.75" x14ac:dyDescent="0.25">
      <c r="A141" s="518" t="s">
        <v>587</v>
      </c>
      <c r="B141" s="189" t="s">
        <v>610</v>
      </c>
      <c r="C141" s="182">
        <v>92033619</v>
      </c>
      <c r="D141" s="391" t="s">
        <v>588</v>
      </c>
      <c r="E141" s="191" t="s">
        <v>586</v>
      </c>
      <c r="F141" s="144"/>
      <c r="G141" s="302">
        <v>135000</v>
      </c>
      <c r="H141" s="76">
        <f t="shared" si="68"/>
        <v>116607035.13000016</v>
      </c>
      <c r="I141" s="144"/>
      <c r="J141" s="144"/>
      <c r="K141" s="76">
        <f t="shared" si="69"/>
        <v>47672.88</v>
      </c>
      <c r="L141" s="185">
        <f t="shared" si="62"/>
        <v>116654708.01000015</v>
      </c>
      <c r="M141" s="144"/>
      <c r="N141" s="144"/>
      <c r="O141" s="144"/>
      <c r="P141" s="144"/>
      <c r="Q141" s="302"/>
      <c r="R141" s="302"/>
      <c r="S141" s="302"/>
      <c r="T141" s="302"/>
      <c r="U141" s="302"/>
      <c r="V141" s="302"/>
      <c r="W141" s="302"/>
      <c r="X141" s="302"/>
      <c r="Y141" s="302"/>
      <c r="Z141" s="144"/>
      <c r="AA141" s="144"/>
      <c r="AB141" s="144"/>
      <c r="AC141" s="144"/>
      <c r="AD141" s="144"/>
      <c r="AE141" s="144"/>
      <c r="AF141" s="416">
        <v>135000</v>
      </c>
      <c r="AG141" s="144"/>
      <c r="AH141" s="300"/>
      <c r="AI141" s="300"/>
      <c r="AJ141" s="300"/>
      <c r="AK141" s="300"/>
      <c r="AL141" s="300"/>
      <c r="AM141" s="300"/>
      <c r="AN141" s="300"/>
      <c r="AO141" s="300"/>
      <c r="AP141" s="300"/>
      <c r="AQ141" s="300"/>
      <c r="AR141" s="301"/>
      <c r="AS141" s="300"/>
      <c r="AT141" s="301"/>
      <c r="AU141" s="556"/>
      <c r="AW141" s="115">
        <f t="shared" si="63"/>
        <v>135000</v>
      </c>
      <c r="AX141" s="115">
        <f t="shared" si="64"/>
        <v>135000</v>
      </c>
      <c r="AY141" s="112">
        <f t="shared" si="65"/>
        <v>0</v>
      </c>
      <c r="AZ141" s="115">
        <f t="shared" si="66"/>
        <v>0</v>
      </c>
      <c r="BA141" s="167">
        <f t="shared" si="67"/>
        <v>0</v>
      </c>
      <c r="BB141" s="118"/>
    </row>
    <row r="142" spans="1:54" s="143" customFormat="1" ht="48" customHeight="1" x14ac:dyDescent="0.25">
      <c r="A142" s="535" t="s">
        <v>587</v>
      </c>
      <c r="B142" s="412"/>
      <c r="C142" s="351" t="s">
        <v>594</v>
      </c>
      <c r="D142" s="411" t="s">
        <v>588</v>
      </c>
      <c r="E142" s="398" t="s">
        <v>589</v>
      </c>
      <c r="F142" s="144"/>
      <c r="G142" s="144"/>
      <c r="H142" s="76">
        <f t="shared" si="68"/>
        <v>116607035.13000016</v>
      </c>
      <c r="I142" s="144"/>
      <c r="J142" s="144"/>
      <c r="K142" s="76">
        <f t="shared" si="69"/>
        <v>47672.88</v>
      </c>
      <c r="L142" s="185">
        <f t="shared" si="62"/>
        <v>116654708.01000015</v>
      </c>
      <c r="M142" s="580">
        <v>135000</v>
      </c>
      <c r="N142" s="144"/>
      <c r="O142" s="144"/>
      <c r="P142" s="144"/>
      <c r="Q142" s="302"/>
      <c r="R142" s="302"/>
      <c r="S142" s="302"/>
      <c r="T142" s="302"/>
      <c r="U142" s="302"/>
      <c r="V142" s="302"/>
      <c r="W142" s="302"/>
      <c r="X142" s="302"/>
      <c r="Y142" s="302"/>
      <c r="Z142" s="144"/>
      <c r="AA142" s="144"/>
      <c r="AB142" s="144"/>
      <c r="AC142" s="144"/>
      <c r="AD142" s="144"/>
      <c r="AE142" s="144"/>
      <c r="AF142" s="416">
        <v>-135000</v>
      </c>
      <c r="AG142" s="144"/>
      <c r="AH142" s="300"/>
      <c r="AI142" s="300"/>
      <c r="AJ142" s="300"/>
      <c r="AK142" s="300"/>
      <c r="AL142" s="300"/>
      <c r="AM142" s="300"/>
      <c r="AN142" s="300"/>
      <c r="AO142" s="300"/>
      <c r="AP142" s="300"/>
      <c r="AQ142" s="300"/>
      <c r="AR142" s="301"/>
      <c r="AS142" s="300"/>
      <c r="AT142" s="301"/>
      <c r="AU142" s="556"/>
      <c r="AW142" s="115">
        <f t="shared" si="63"/>
        <v>0</v>
      </c>
      <c r="AX142" s="115">
        <f t="shared" si="64"/>
        <v>0</v>
      </c>
      <c r="AY142" s="112">
        <f t="shared" si="65"/>
        <v>0</v>
      </c>
      <c r="AZ142" s="115">
        <f t="shared" si="66"/>
        <v>0</v>
      </c>
      <c r="BA142" s="167">
        <f t="shared" si="67"/>
        <v>0</v>
      </c>
      <c r="BB142" s="118"/>
    </row>
    <row r="143" spans="1:54" s="143" customFormat="1" ht="30" x14ac:dyDescent="0.25">
      <c r="A143" s="518" t="s">
        <v>596</v>
      </c>
      <c r="B143" s="460" t="s">
        <v>597</v>
      </c>
      <c r="C143" s="464">
        <v>92033620</v>
      </c>
      <c r="D143" s="642" t="s">
        <v>188</v>
      </c>
      <c r="E143" s="465" t="s">
        <v>595</v>
      </c>
      <c r="F143" s="144"/>
      <c r="G143" s="466">
        <v>279300</v>
      </c>
      <c r="H143" s="76">
        <f t="shared" si="68"/>
        <v>116327735.13000016</v>
      </c>
      <c r="I143" s="144"/>
      <c r="J143" s="144"/>
      <c r="K143" s="76">
        <f t="shared" si="69"/>
        <v>47672.88</v>
      </c>
      <c r="L143" s="185">
        <f t="shared" si="62"/>
        <v>116375408.01000015</v>
      </c>
      <c r="M143" s="144"/>
      <c r="N143" s="144"/>
      <c r="O143" s="144"/>
      <c r="P143" s="144"/>
      <c r="Q143" s="302"/>
      <c r="R143" s="302"/>
      <c r="S143" s="302"/>
      <c r="T143" s="302"/>
      <c r="U143" s="302"/>
      <c r="V143" s="302"/>
      <c r="W143" s="302"/>
      <c r="X143" s="302"/>
      <c r="Y143" s="302">
        <v>294000</v>
      </c>
      <c r="Z143" s="144"/>
      <c r="AA143" s="144"/>
      <c r="AB143" s="144"/>
      <c r="AC143" s="144"/>
      <c r="AD143" s="144"/>
      <c r="AE143" s="144"/>
      <c r="AF143" s="144"/>
      <c r="AG143" s="144"/>
      <c r="AH143" s="300"/>
      <c r="AI143" s="300"/>
      <c r="AJ143" s="300"/>
      <c r="AK143" s="302"/>
      <c r="AL143" s="302">
        <v>8820</v>
      </c>
      <c r="AM143" s="302"/>
      <c r="AN143" s="302"/>
      <c r="AO143" s="302"/>
      <c r="AP143" s="302">
        <v>5880</v>
      </c>
      <c r="AQ143" s="300"/>
      <c r="AR143" s="301"/>
      <c r="AS143" s="300"/>
      <c r="AT143" s="301"/>
      <c r="AU143" s="556"/>
      <c r="AW143" s="115">
        <f t="shared" si="63"/>
        <v>294000</v>
      </c>
      <c r="AX143" s="115">
        <f t="shared" si="64"/>
        <v>294000</v>
      </c>
      <c r="AY143" s="112">
        <f t="shared" si="65"/>
        <v>0</v>
      </c>
      <c r="AZ143" s="115">
        <f t="shared" si="66"/>
        <v>0</v>
      </c>
      <c r="BA143" s="167">
        <f t="shared" si="67"/>
        <v>0</v>
      </c>
      <c r="BB143" s="118"/>
    </row>
    <row r="144" spans="1:54" s="143" customFormat="1" ht="15.75" x14ac:dyDescent="0.25">
      <c r="A144" s="557" t="s">
        <v>596</v>
      </c>
      <c r="B144" s="460" t="s">
        <v>602</v>
      </c>
      <c r="C144" s="464">
        <v>92033621</v>
      </c>
      <c r="D144" s="647" t="s">
        <v>600</v>
      </c>
      <c r="E144" s="467" t="s">
        <v>598</v>
      </c>
      <c r="F144" s="144"/>
      <c r="G144" s="466">
        <v>94080</v>
      </c>
      <c r="H144" s="76">
        <f t="shared" si="68"/>
        <v>116233655.13000016</v>
      </c>
      <c r="I144" s="144"/>
      <c r="J144" s="144"/>
      <c r="K144" s="76">
        <f t="shared" si="69"/>
        <v>47672.88</v>
      </c>
      <c r="L144" s="185">
        <f t="shared" si="62"/>
        <v>116281328.01000015</v>
      </c>
      <c r="M144" s="144"/>
      <c r="N144" s="144"/>
      <c r="O144" s="144"/>
      <c r="P144" s="144"/>
      <c r="Q144" s="302">
        <v>98000</v>
      </c>
      <c r="R144" s="302"/>
      <c r="S144" s="302"/>
      <c r="T144" s="302"/>
      <c r="U144" s="302"/>
      <c r="V144" s="302"/>
      <c r="W144" s="302"/>
      <c r="X144" s="302"/>
      <c r="Y144" s="302"/>
      <c r="Z144" s="144"/>
      <c r="AA144" s="144"/>
      <c r="AB144" s="144"/>
      <c r="AC144" s="144"/>
      <c r="AD144" s="144"/>
      <c r="AE144" s="144"/>
      <c r="AF144" s="144"/>
      <c r="AG144" s="144"/>
      <c r="AH144" s="300"/>
      <c r="AI144" s="300"/>
      <c r="AJ144" s="300"/>
      <c r="AK144" s="302"/>
      <c r="AL144" s="302">
        <v>2940</v>
      </c>
      <c r="AM144" s="302"/>
      <c r="AN144" s="302">
        <v>980</v>
      </c>
      <c r="AO144" s="302"/>
      <c r="AP144" s="302"/>
      <c r="AQ144" s="300"/>
      <c r="AR144" s="301"/>
      <c r="AS144" s="300"/>
      <c r="AT144" s="301"/>
      <c r="AU144" s="556"/>
      <c r="AW144" s="115">
        <f t="shared" si="63"/>
        <v>98000</v>
      </c>
      <c r="AX144" s="115">
        <f t="shared" si="64"/>
        <v>98000</v>
      </c>
      <c r="AY144" s="112">
        <f t="shared" si="65"/>
        <v>0</v>
      </c>
      <c r="AZ144" s="115">
        <f t="shared" si="66"/>
        <v>0</v>
      </c>
      <c r="BA144" s="167">
        <f t="shared" si="67"/>
        <v>0</v>
      </c>
      <c r="BB144" s="118"/>
    </row>
    <row r="145" spans="1:54" s="143" customFormat="1" ht="30" x14ac:dyDescent="0.25">
      <c r="A145" s="557" t="s">
        <v>604</v>
      </c>
      <c r="B145" s="460" t="s">
        <v>603</v>
      </c>
      <c r="C145" s="464">
        <v>92033622</v>
      </c>
      <c r="D145" s="642" t="s">
        <v>601</v>
      </c>
      <c r="E145" s="468" t="s">
        <v>599</v>
      </c>
      <c r="F145" s="144"/>
      <c r="G145" s="466">
        <v>45937.5</v>
      </c>
      <c r="H145" s="76">
        <f t="shared" si="68"/>
        <v>116187717.63000016</v>
      </c>
      <c r="I145" s="144"/>
      <c r="J145" s="144"/>
      <c r="K145" s="76">
        <f t="shared" si="69"/>
        <v>0</v>
      </c>
      <c r="L145" s="185">
        <f t="shared" si="62"/>
        <v>116187717.63000016</v>
      </c>
      <c r="M145" s="144"/>
      <c r="N145" s="144"/>
      <c r="O145" s="144"/>
      <c r="P145" s="144"/>
      <c r="Q145" s="302"/>
      <c r="R145" s="302"/>
      <c r="S145" s="302"/>
      <c r="T145" s="302"/>
      <c r="U145" s="302"/>
      <c r="V145" s="302"/>
      <c r="W145" s="302"/>
      <c r="X145" s="302"/>
      <c r="Y145" s="302">
        <v>49000</v>
      </c>
      <c r="Z145" s="144"/>
      <c r="AA145" s="144"/>
      <c r="AB145" s="144"/>
      <c r="AC145" s="144"/>
      <c r="AD145" s="144"/>
      <c r="AE145" s="144"/>
      <c r="AF145" s="144"/>
      <c r="AG145" s="144"/>
      <c r="AH145" s="300"/>
      <c r="AI145" s="300"/>
      <c r="AJ145" s="300"/>
      <c r="AK145" s="302">
        <v>2187.5</v>
      </c>
      <c r="AL145" s="302"/>
      <c r="AM145" s="302"/>
      <c r="AN145" s="302"/>
      <c r="AO145" s="302"/>
      <c r="AP145" s="302">
        <v>875</v>
      </c>
      <c r="AQ145" s="300"/>
      <c r="AR145" s="301"/>
      <c r="AS145" s="300"/>
      <c r="AT145" s="301"/>
      <c r="AU145" s="556"/>
      <c r="AW145" s="115">
        <f t="shared" si="63"/>
        <v>49000</v>
      </c>
      <c r="AX145" s="115">
        <f t="shared" si="64"/>
        <v>49000</v>
      </c>
      <c r="AY145" s="112">
        <f t="shared" si="65"/>
        <v>0</v>
      </c>
      <c r="AZ145" s="115">
        <f t="shared" si="66"/>
        <v>0</v>
      </c>
      <c r="BA145" s="167">
        <f t="shared" si="67"/>
        <v>0</v>
      </c>
      <c r="BB145" s="118"/>
    </row>
    <row r="146" spans="1:54" s="134" customFormat="1" ht="15.75" x14ac:dyDescent="0.25">
      <c r="A146" s="558"/>
      <c r="B146" s="213"/>
      <c r="C146" s="213"/>
      <c r="D146" s="239"/>
      <c r="E146" s="215"/>
      <c r="F146" s="98"/>
      <c r="G146" s="98"/>
      <c r="H146" s="76">
        <f t="shared" si="68"/>
        <v>116187717.63000016</v>
      </c>
      <c r="I146" s="98"/>
      <c r="J146" s="98"/>
      <c r="K146" s="76">
        <f t="shared" si="69"/>
        <v>47672.88</v>
      </c>
      <c r="L146" s="185">
        <f t="shared" si="62"/>
        <v>116235390.51000015</v>
      </c>
      <c r="M146" s="98"/>
      <c r="N146" s="98"/>
      <c r="O146" s="98"/>
      <c r="P146" s="98"/>
      <c r="Q146" s="98"/>
      <c r="R146" s="98"/>
      <c r="S146" s="98"/>
      <c r="T146" s="98"/>
      <c r="U146" s="98"/>
      <c r="V146" s="98"/>
      <c r="W146" s="98"/>
      <c r="X146" s="98"/>
      <c r="Y146" s="98"/>
      <c r="Z146" s="98"/>
      <c r="AA146" s="98"/>
      <c r="AB146" s="98"/>
      <c r="AC146" s="98"/>
      <c r="AD146" s="98"/>
      <c r="AE146" s="98"/>
      <c r="AF146" s="98"/>
      <c r="AG146" s="98"/>
      <c r="AH146" s="73"/>
      <c r="AI146" s="73"/>
      <c r="AJ146" s="73"/>
      <c r="AK146" s="185"/>
      <c r="AL146" s="185"/>
      <c r="AM146" s="185"/>
      <c r="AN146" s="185"/>
      <c r="AO146" s="185"/>
      <c r="AP146" s="185"/>
      <c r="AQ146" s="185"/>
      <c r="AR146" s="303"/>
      <c r="AS146" s="185"/>
      <c r="AT146" s="303"/>
      <c r="AU146" s="521"/>
      <c r="AW146" s="115">
        <f t="shared" ref="AW146" si="70">G146+J146+SUM(AH146:AU146)</f>
        <v>0</v>
      </c>
      <c r="AX146" s="115">
        <f t="shared" ref="AX146" si="71">SUM(M146:AG146)</f>
        <v>0</v>
      </c>
      <c r="AY146" s="112">
        <f t="shared" ref="AY146" si="72">AW146-AX146</f>
        <v>0</v>
      </c>
      <c r="AZ146" s="115">
        <f t="shared" ref="AZ146" si="73">AY146-J146</f>
        <v>0</v>
      </c>
      <c r="BA146" s="167">
        <f t="shared" ref="BA146" si="74">AY146-AZ146</f>
        <v>0</v>
      </c>
      <c r="BB146" s="118"/>
    </row>
    <row r="147" spans="1:54" s="131" customFormat="1" ht="16.5" thickBot="1" x14ac:dyDescent="0.3">
      <c r="A147" s="559"/>
      <c r="B147" s="222"/>
      <c r="C147" s="222"/>
      <c r="D147" s="453"/>
      <c r="E147" s="410" t="s">
        <v>578</v>
      </c>
      <c r="F147" s="75">
        <f>SUM(F129:F146)</f>
        <v>1462414.12</v>
      </c>
      <c r="G147" s="75">
        <f>SUM(G129:G146)</f>
        <v>904301.5</v>
      </c>
      <c r="H147" s="75">
        <f>H146</f>
        <v>116187717.63000016</v>
      </c>
      <c r="I147" s="75">
        <f>SUM(I129:I146)</f>
        <v>0</v>
      </c>
      <c r="J147" s="75">
        <f>SUM(J129:J146)</f>
        <v>0</v>
      </c>
      <c r="K147" s="75">
        <f>K146</f>
        <v>47672.88</v>
      </c>
      <c r="L147" s="75">
        <f>H147+K147</f>
        <v>116235390.51000015</v>
      </c>
      <c r="M147" s="75">
        <f t="shared" ref="M147:AU147" si="75">SUM(M129:M146)</f>
        <v>135000</v>
      </c>
      <c r="N147" s="75">
        <f t="shared" ref="N147" si="76">SUM(N129:N146)</f>
        <v>0</v>
      </c>
      <c r="O147" s="75">
        <f t="shared" si="75"/>
        <v>0</v>
      </c>
      <c r="P147" s="75">
        <f t="shared" si="75"/>
        <v>0</v>
      </c>
      <c r="Q147" s="75">
        <f>SUM(Q129:Q146)</f>
        <v>98000</v>
      </c>
      <c r="R147" s="75">
        <f>SUM(R129:R146)</f>
        <v>0</v>
      </c>
      <c r="S147" s="75">
        <f t="shared" si="75"/>
        <v>60000</v>
      </c>
      <c r="T147" s="75">
        <f t="shared" si="75"/>
        <v>0</v>
      </c>
      <c r="U147" s="75">
        <f t="shared" si="75"/>
        <v>0</v>
      </c>
      <c r="V147" s="75">
        <f t="shared" si="75"/>
        <v>0</v>
      </c>
      <c r="W147" s="75">
        <f t="shared" si="75"/>
        <v>305217.39</v>
      </c>
      <c r="X147" s="75">
        <f t="shared" si="75"/>
        <v>0</v>
      </c>
      <c r="Y147" s="75">
        <f t="shared" si="75"/>
        <v>343000</v>
      </c>
      <c r="Z147" s="75">
        <f t="shared" si="75"/>
        <v>0</v>
      </c>
      <c r="AA147" s="75">
        <f t="shared" si="75"/>
        <v>0</v>
      </c>
      <c r="AB147" s="75">
        <f t="shared" si="75"/>
        <v>0</v>
      </c>
      <c r="AC147" s="75">
        <f t="shared" si="75"/>
        <v>0</v>
      </c>
      <c r="AD147" s="75">
        <f t="shared" si="75"/>
        <v>0</v>
      </c>
      <c r="AE147" s="75">
        <f t="shared" si="75"/>
        <v>0</v>
      </c>
      <c r="AF147" s="75">
        <f t="shared" si="75"/>
        <v>0</v>
      </c>
      <c r="AG147" s="75">
        <f t="shared" si="75"/>
        <v>0</v>
      </c>
      <c r="AH147" s="75">
        <f t="shared" si="75"/>
        <v>0</v>
      </c>
      <c r="AI147" s="75">
        <f t="shared" si="75"/>
        <v>0</v>
      </c>
      <c r="AJ147" s="75">
        <f t="shared" si="75"/>
        <v>0</v>
      </c>
      <c r="AK147" s="75">
        <f t="shared" si="75"/>
        <v>2187.5</v>
      </c>
      <c r="AL147" s="75">
        <f t="shared" si="75"/>
        <v>19428.52</v>
      </c>
      <c r="AM147" s="75">
        <f t="shared" si="75"/>
        <v>0</v>
      </c>
      <c r="AN147" s="75">
        <f t="shared" si="75"/>
        <v>484</v>
      </c>
      <c r="AO147" s="75">
        <f t="shared" si="75"/>
        <v>0</v>
      </c>
      <c r="AP147" s="75">
        <f t="shared" si="75"/>
        <v>6755</v>
      </c>
      <c r="AQ147" s="75">
        <f t="shared" si="75"/>
        <v>0</v>
      </c>
      <c r="AR147" s="75">
        <f t="shared" si="75"/>
        <v>0</v>
      </c>
      <c r="AS147" s="75">
        <f t="shared" si="75"/>
        <v>0</v>
      </c>
      <c r="AT147" s="75">
        <f t="shared" si="75"/>
        <v>15260.869999999999</v>
      </c>
      <c r="AU147" s="537">
        <f t="shared" si="75"/>
        <v>0</v>
      </c>
      <c r="AW147" s="115">
        <f t="shared" si="53"/>
        <v>948417.39</v>
      </c>
      <c r="AX147" s="115">
        <f t="shared" si="54"/>
        <v>941217.39</v>
      </c>
      <c r="AY147" s="112">
        <f t="shared" si="55"/>
        <v>7200</v>
      </c>
      <c r="AZ147" s="115">
        <f t="shared" si="56"/>
        <v>7200</v>
      </c>
      <c r="BA147" s="175">
        <f t="shared" si="57"/>
        <v>0</v>
      </c>
      <c r="BB147" s="118"/>
    </row>
    <row r="148" spans="1:54" s="131" customFormat="1" ht="15.75" hidden="1" x14ac:dyDescent="0.25">
      <c r="A148" s="560"/>
      <c r="B148" s="456"/>
      <c r="C148" s="226"/>
      <c r="D148" s="457"/>
      <c r="E148" s="241"/>
      <c r="F148" s="151"/>
      <c r="G148" s="151"/>
      <c r="H148" s="311">
        <f>H147+F148-G148</f>
        <v>116187717.63000016</v>
      </c>
      <c r="I148" s="312"/>
      <c r="J148" s="312"/>
      <c r="K148" s="76">
        <f>K147+I148-J148</f>
        <v>47672.88</v>
      </c>
      <c r="L148" s="185">
        <f>H148+K148</f>
        <v>116235390.51000015</v>
      </c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312"/>
      <c r="AI148" s="312"/>
      <c r="AJ148" s="312"/>
      <c r="AK148" s="312"/>
      <c r="AL148" s="312"/>
      <c r="AM148" s="312"/>
      <c r="AN148" s="312"/>
      <c r="AO148" s="312"/>
      <c r="AP148" s="312"/>
      <c r="AQ148" s="312"/>
      <c r="AR148" s="314"/>
      <c r="AS148" s="312"/>
      <c r="AT148" s="314"/>
      <c r="AU148" s="546"/>
      <c r="AW148" s="115">
        <f t="shared" si="53"/>
        <v>0</v>
      </c>
      <c r="AX148" s="115">
        <f t="shared" si="54"/>
        <v>0</v>
      </c>
      <c r="AY148" s="112">
        <f t="shared" si="55"/>
        <v>0</v>
      </c>
      <c r="AZ148" s="115">
        <f t="shared" si="22"/>
        <v>0</v>
      </c>
      <c r="BA148" s="175">
        <f t="shared" si="23"/>
        <v>0</v>
      </c>
      <c r="BB148" s="118"/>
    </row>
    <row r="149" spans="1:54" s="134" customFormat="1" ht="15.75" x14ac:dyDescent="0.25">
      <c r="A149" s="561">
        <v>45505</v>
      </c>
      <c r="B149" s="116" t="s">
        <v>628</v>
      </c>
      <c r="C149" s="182" t="s">
        <v>653</v>
      </c>
      <c r="D149" s="628" t="s">
        <v>588</v>
      </c>
      <c r="E149" s="440" t="s">
        <v>621</v>
      </c>
      <c r="F149" s="98"/>
      <c r="G149" s="8">
        <v>135000</v>
      </c>
      <c r="H149" s="311">
        <f t="shared" ref="H149:H165" si="77">H148+F149-G149</f>
        <v>116052717.63000016</v>
      </c>
      <c r="I149" s="312"/>
      <c r="J149" s="312"/>
      <c r="K149" s="76">
        <f t="shared" ref="K149:K162" si="78">K148+I149-J149</f>
        <v>47672.88</v>
      </c>
      <c r="L149" s="185">
        <f>H149+K149</f>
        <v>116100390.51000015</v>
      </c>
      <c r="M149" s="423"/>
      <c r="N149" s="98"/>
      <c r="O149" s="98"/>
      <c r="P149" s="98"/>
      <c r="Q149" s="98"/>
      <c r="R149" s="98"/>
      <c r="S149" s="98"/>
      <c r="T149" s="98"/>
      <c r="U149" s="98"/>
      <c r="V149" s="98"/>
      <c r="W149" s="73"/>
      <c r="X149" s="98"/>
      <c r="Y149" s="98"/>
      <c r="Z149" s="98"/>
      <c r="AA149" s="98"/>
      <c r="AB149" s="98"/>
      <c r="AC149" s="98"/>
      <c r="AD149" s="98"/>
      <c r="AE149" s="98"/>
      <c r="AF149" s="185">
        <v>135000</v>
      </c>
      <c r="AG149" s="98"/>
      <c r="AH149" s="73"/>
      <c r="AI149" s="73"/>
      <c r="AJ149" s="73"/>
      <c r="AK149" s="73"/>
      <c r="AL149" s="73"/>
      <c r="AM149" s="73"/>
      <c r="AN149" s="73"/>
      <c r="AO149" s="73"/>
      <c r="AP149" s="185"/>
      <c r="AQ149" s="185"/>
      <c r="AR149" s="303"/>
      <c r="AS149" s="185"/>
      <c r="AT149" s="303"/>
      <c r="AU149" s="521"/>
      <c r="AW149" s="115">
        <f t="shared" ref="AW149:AW150" si="79">G149+J149+SUM(AH149:AU149)</f>
        <v>135000</v>
      </c>
      <c r="AX149" s="115">
        <f t="shared" ref="AX149:AX150" si="80">SUM(M149:AG149)</f>
        <v>135000</v>
      </c>
      <c r="AY149" s="112">
        <f t="shared" ref="AY149:AY150" si="81">AW149-AX149</f>
        <v>0</v>
      </c>
      <c r="AZ149" s="115">
        <f t="shared" ref="AZ149:AZ150" si="82">AY149-J149</f>
        <v>0</v>
      </c>
      <c r="BA149" s="175">
        <f t="shared" ref="BA149:BA150" si="83">AY149-AZ149</f>
        <v>0</v>
      </c>
      <c r="BB149" s="118"/>
    </row>
    <row r="150" spans="1:54" s="134" customFormat="1" ht="15.75" x14ac:dyDescent="0.25">
      <c r="A150" s="561">
        <v>45506</v>
      </c>
      <c r="B150" s="116" t="s">
        <v>629</v>
      </c>
      <c r="C150" s="213"/>
      <c r="D150" s="391" t="s">
        <v>51</v>
      </c>
      <c r="E150" s="440" t="s">
        <v>622</v>
      </c>
      <c r="F150" s="98"/>
      <c r="G150" s="421">
        <v>38899.89</v>
      </c>
      <c r="H150" s="311">
        <f t="shared" si="77"/>
        <v>116013817.74000016</v>
      </c>
      <c r="I150" s="312"/>
      <c r="J150" s="312"/>
      <c r="K150" s="76">
        <f t="shared" si="78"/>
        <v>47672.88</v>
      </c>
      <c r="L150" s="185">
        <f t="shared" ref="L150" si="84">H150+K150</f>
        <v>116061490.62000015</v>
      </c>
      <c r="M150" s="98"/>
      <c r="N150" s="98"/>
      <c r="O150" s="98"/>
      <c r="P150" s="98"/>
      <c r="Q150" s="98"/>
      <c r="R150" s="98"/>
      <c r="S150" s="98"/>
      <c r="T150" s="98"/>
      <c r="U150" s="98"/>
      <c r="V150" s="98"/>
      <c r="W150" s="98"/>
      <c r="X150" s="98"/>
      <c r="Y150" s="98"/>
      <c r="Z150" s="98"/>
      <c r="AA150" s="98"/>
      <c r="AB150" s="98"/>
      <c r="AC150" s="98"/>
      <c r="AD150" s="98"/>
      <c r="AE150" s="98"/>
      <c r="AF150" s="98"/>
      <c r="AG150" s="98"/>
      <c r="AH150" s="73"/>
      <c r="AI150" s="73"/>
      <c r="AJ150" s="73">
        <v>0</v>
      </c>
      <c r="AK150" s="73">
        <v>-2187.5</v>
      </c>
      <c r="AL150" s="73">
        <f>-12228.52-1488</f>
        <v>-13716.52</v>
      </c>
      <c r="AM150" s="73">
        <v>0</v>
      </c>
      <c r="AN150" s="73">
        <v>-980</v>
      </c>
      <c r="AO150" s="73">
        <v>0</v>
      </c>
      <c r="AP150" s="185">
        <v>-6755</v>
      </c>
      <c r="AQ150" s="185">
        <v>0</v>
      </c>
      <c r="AR150" s="303">
        <v>0</v>
      </c>
      <c r="AS150" s="185">
        <v>0</v>
      </c>
      <c r="AT150" s="303">
        <v>-15260.87</v>
      </c>
      <c r="AU150" s="521">
        <v>0</v>
      </c>
      <c r="AW150" s="115">
        <f t="shared" si="79"/>
        <v>0</v>
      </c>
      <c r="AX150" s="115">
        <f t="shared" si="80"/>
        <v>0</v>
      </c>
      <c r="AY150" s="112">
        <f t="shared" si="81"/>
        <v>0</v>
      </c>
      <c r="AZ150" s="115">
        <f t="shared" si="82"/>
        <v>0</v>
      </c>
      <c r="BA150" s="167">
        <f t="shared" si="83"/>
        <v>0</v>
      </c>
      <c r="BB150" s="168"/>
    </row>
    <row r="151" spans="1:54" s="134" customFormat="1" ht="31.5" x14ac:dyDescent="0.25">
      <c r="A151" s="518">
        <v>45509</v>
      </c>
      <c r="B151" s="179"/>
      <c r="C151" s="189" t="s">
        <v>652</v>
      </c>
      <c r="D151" s="391"/>
      <c r="E151" s="178" t="s">
        <v>616</v>
      </c>
      <c r="F151" s="73">
        <v>7200</v>
      </c>
      <c r="G151" s="8"/>
      <c r="H151" s="311">
        <f t="shared" si="77"/>
        <v>116021017.74000016</v>
      </c>
      <c r="I151" s="312"/>
      <c r="J151" s="312"/>
      <c r="K151" s="76">
        <f t="shared" si="78"/>
        <v>47672.88</v>
      </c>
      <c r="L151" s="185">
        <f t="shared" ref="L151:L167" si="85">H151+K151</f>
        <v>116068690.62000015</v>
      </c>
      <c r="M151" s="98"/>
      <c r="N151" s="98"/>
      <c r="O151" s="98"/>
      <c r="P151" s="98"/>
      <c r="Q151" s="98"/>
      <c r="R151" s="98"/>
      <c r="S151" s="98"/>
      <c r="T151" s="98"/>
      <c r="U151" s="98"/>
      <c r="V151" s="98"/>
      <c r="W151" s="98"/>
      <c r="X151" s="98"/>
      <c r="Y151" s="98"/>
      <c r="Z151" s="98"/>
      <c r="AA151" s="98"/>
      <c r="AB151" s="98"/>
      <c r="AC151" s="98"/>
      <c r="AD151" s="98"/>
      <c r="AE151" s="98"/>
      <c r="AF151" s="423">
        <v>-7200</v>
      </c>
      <c r="AG151" s="98"/>
      <c r="AH151" s="73"/>
      <c r="AI151" s="73"/>
      <c r="AJ151" s="73"/>
      <c r="AK151" s="185"/>
      <c r="AL151" s="185"/>
      <c r="AM151" s="185"/>
      <c r="AN151" s="185"/>
      <c r="AO151" s="185"/>
      <c r="AP151" s="185"/>
      <c r="AQ151" s="185"/>
      <c r="AR151" s="303"/>
      <c r="AS151" s="185"/>
      <c r="AT151" s="303"/>
      <c r="AU151" s="521"/>
      <c r="AW151" s="115">
        <f t="shared" si="53"/>
        <v>0</v>
      </c>
      <c r="AX151" s="115">
        <f t="shared" si="54"/>
        <v>-7200</v>
      </c>
      <c r="AY151" s="112">
        <f t="shared" si="55"/>
        <v>7200</v>
      </c>
      <c r="AZ151" s="115">
        <f t="shared" si="22"/>
        <v>7200</v>
      </c>
      <c r="BA151" s="167">
        <f t="shared" si="23"/>
        <v>0</v>
      </c>
      <c r="BB151" s="168"/>
    </row>
    <row r="152" spans="1:54" s="134" customFormat="1" ht="31.5" x14ac:dyDescent="0.25">
      <c r="A152" s="535">
        <v>45509</v>
      </c>
      <c r="B152" s="256"/>
      <c r="C152" s="351" t="s">
        <v>642</v>
      </c>
      <c r="D152" s="411" t="s">
        <v>588</v>
      </c>
      <c r="E152" s="398" t="s">
        <v>682</v>
      </c>
      <c r="F152" s="596"/>
      <c r="G152" s="98"/>
      <c r="H152" s="311">
        <f t="shared" si="77"/>
        <v>116021017.74000016</v>
      </c>
      <c r="I152" s="312"/>
      <c r="J152" s="312"/>
      <c r="K152" s="76">
        <f t="shared" si="78"/>
        <v>47672.88</v>
      </c>
      <c r="L152" s="185">
        <f t="shared" ref="L152" si="86">H152+K152</f>
        <v>116068690.62000015</v>
      </c>
      <c r="M152" s="73">
        <v>135000</v>
      </c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98"/>
      <c r="AA152" s="98"/>
      <c r="AB152" s="98"/>
      <c r="AC152" s="98"/>
      <c r="AD152" s="98"/>
      <c r="AE152" s="98"/>
      <c r="AF152" s="73">
        <v>-135000</v>
      </c>
      <c r="AG152" s="98"/>
      <c r="AH152" s="73"/>
      <c r="AI152" s="73"/>
      <c r="AJ152" s="73"/>
      <c r="AK152" s="73"/>
      <c r="AL152" s="73"/>
      <c r="AM152" s="73"/>
      <c r="AN152" s="73"/>
      <c r="AO152" s="73"/>
      <c r="AP152" s="185"/>
      <c r="AQ152" s="185"/>
      <c r="AR152" s="303"/>
      <c r="AS152" s="185"/>
      <c r="AT152" s="303"/>
      <c r="AU152" s="521"/>
      <c r="AW152" s="115">
        <f t="shared" ref="AW152" si="87">G152+J152+SUM(AH152:AU152)</f>
        <v>0</v>
      </c>
      <c r="AX152" s="115">
        <f t="shared" ref="AX152" si="88">SUM(M152:AG152)</f>
        <v>0</v>
      </c>
      <c r="AY152" s="112">
        <f t="shared" ref="AY152" si="89">AW152-AX152</f>
        <v>0</v>
      </c>
      <c r="AZ152" s="115">
        <f t="shared" ref="AZ152" si="90">AY152-J152</f>
        <v>0</v>
      </c>
      <c r="BA152" s="167">
        <f t="shared" ref="BA152" si="91">AY152-AZ152</f>
        <v>0</v>
      </c>
      <c r="BB152" s="168"/>
    </row>
    <row r="153" spans="1:54" s="134" customFormat="1" ht="31.5" x14ac:dyDescent="0.25">
      <c r="A153" s="561">
        <v>45509</v>
      </c>
      <c r="B153" s="116" t="s">
        <v>630</v>
      </c>
      <c r="C153" s="182" t="s">
        <v>654</v>
      </c>
      <c r="D153" s="636" t="s">
        <v>638</v>
      </c>
      <c r="E153" s="397" t="s">
        <v>221</v>
      </c>
      <c r="F153" s="98"/>
      <c r="G153" s="8">
        <v>160739.84</v>
      </c>
      <c r="H153" s="311">
        <f t="shared" si="77"/>
        <v>115860277.90000015</v>
      </c>
      <c r="I153" s="312"/>
      <c r="J153" s="312"/>
      <c r="K153" s="76">
        <f t="shared" si="78"/>
        <v>47672.88</v>
      </c>
      <c r="L153" s="185">
        <f>H153+K153</f>
        <v>115907950.78000015</v>
      </c>
      <c r="M153" s="98"/>
      <c r="N153" s="98"/>
      <c r="O153" s="496">
        <v>171652.01</v>
      </c>
      <c r="P153" s="98"/>
      <c r="Q153" s="98"/>
      <c r="R153" s="98"/>
      <c r="S153" s="98"/>
      <c r="T153" s="98"/>
      <c r="U153" s="98"/>
      <c r="V153" s="98"/>
      <c r="W153" s="98"/>
      <c r="X153" s="98"/>
      <c r="Y153" s="98"/>
      <c r="Z153" s="98"/>
      <c r="AA153" s="98"/>
      <c r="AB153" s="98"/>
      <c r="AC153" s="98"/>
      <c r="AD153" s="98"/>
      <c r="AE153" s="98"/>
      <c r="AF153" s="98"/>
      <c r="AG153" s="98"/>
      <c r="AH153" s="73"/>
      <c r="AI153" s="73">
        <v>1716.52</v>
      </c>
      <c r="AJ153" s="73">
        <v>7663.04</v>
      </c>
      <c r="AK153" s="73"/>
      <c r="AL153" s="73"/>
      <c r="AM153" s="73">
        <v>1532.61</v>
      </c>
      <c r="AN153" s="73"/>
      <c r="AO153" s="73"/>
      <c r="AP153" s="185"/>
      <c r="AQ153" s="185"/>
      <c r="AR153" s="303"/>
      <c r="AS153" s="185"/>
      <c r="AT153" s="303"/>
      <c r="AU153" s="521"/>
      <c r="AW153" s="115">
        <f>G153+J153+SUM(AH153:AU153)</f>
        <v>171652.01</v>
      </c>
      <c r="AX153" s="115">
        <f>SUM(M153:AG153)</f>
        <v>171652.01</v>
      </c>
      <c r="AY153" s="112">
        <f>AW153-AX153</f>
        <v>0</v>
      </c>
      <c r="AZ153" s="115">
        <f>AY153-J153</f>
        <v>0</v>
      </c>
      <c r="BA153" s="167">
        <f>AY153-AZ153</f>
        <v>0</v>
      </c>
      <c r="BB153" s="168"/>
    </row>
    <row r="154" spans="1:54" s="134" customFormat="1" ht="31.5" x14ac:dyDescent="0.25">
      <c r="A154" s="562">
        <v>45513</v>
      </c>
      <c r="B154" s="116" t="s">
        <v>631</v>
      </c>
      <c r="C154" s="182" t="s">
        <v>655</v>
      </c>
      <c r="D154" s="637" t="s">
        <v>639</v>
      </c>
      <c r="E154" s="397" t="s">
        <v>623</v>
      </c>
      <c r="F154" s="98"/>
      <c r="G154" s="8">
        <v>344531.25</v>
      </c>
      <c r="H154" s="311">
        <f t="shared" si="77"/>
        <v>115515746.65000015</v>
      </c>
      <c r="I154" s="312"/>
      <c r="J154" s="312"/>
      <c r="K154" s="76">
        <f t="shared" si="78"/>
        <v>47672.88</v>
      </c>
      <c r="L154" s="185">
        <f t="shared" ref="L154:L155" si="92">H154+K154</f>
        <v>115563419.53000015</v>
      </c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496">
        <v>367500</v>
      </c>
      <c r="Z154" s="98"/>
      <c r="AA154" s="98"/>
      <c r="AB154" s="98"/>
      <c r="AC154" s="98"/>
      <c r="AD154" s="98"/>
      <c r="AE154" s="98"/>
      <c r="AF154" s="98"/>
      <c r="AG154" s="98"/>
      <c r="AH154" s="73"/>
      <c r="AI154" s="73"/>
      <c r="AJ154" s="73">
        <v>16406.25</v>
      </c>
      <c r="AK154" s="73"/>
      <c r="AL154" s="73"/>
      <c r="AM154" s="73"/>
      <c r="AN154" s="73"/>
      <c r="AO154" s="73">
        <v>6562.5</v>
      </c>
      <c r="AP154" s="185"/>
      <c r="AQ154" s="185"/>
      <c r="AR154" s="303"/>
      <c r="AS154" s="185"/>
      <c r="AT154" s="303"/>
      <c r="AU154" s="521"/>
      <c r="AW154" s="115">
        <f t="shared" ref="AW154:AW155" si="93">G154+J154+SUM(AH154:AU154)</f>
        <v>367500</v>
      </c>
      <c r="AX154" s="115">
        <f t="shared" ref="AX154:AX155" si="94">SUM(M154:AG154)</f>
        <v>367500</v>
      </c>
      <c r="AY154" s="112">
        <f t="shared" ref="AY154:AY155" si="95">AW154-AX154</f>
        <v>0</v>
      </c>
      <c r="AZ154" s="115">
        <f t="shared" ref="AZ154:AZ155" si="96">AY154-J154</f>
        <v>0</v>
      </c>
      <c r="BA154" s="167">
        <f t="shared" ref="BA154:BA155" si="97">AY154-AZ154</f>
        <v>0</v>
      </c>
      <c r="BB154" s="168"/>
    </row>
    <row r="155" spans="1:54" s="134" customFormat="1" ht="31.5" x14ac:dyDescent="0.25">
      <c r="A155" s="562">
        <v>45513</v>
      </c>
      <c r="B155" s="116" t="s">
        <v>632</v>
      </c>
      <c r="C155" s="182" t="s">
        <v>656</v>
      </c>
      <c r="D155" s="637" t="s">
        <v>640</v>
      </c>
      <c r="E155" s="440" t="s">
        <v>624</v>
      </c>
      <c r="F155" s="98"/>
      <c r="G155" s="422">
        <v>205580</v>
      </c>
      <c r="H155" s="311">
        <f t="shared" si="77"/>
        <v>115310166.65000015</v>
      </c>
      <c r="I155" s="312"/>
      <c r="J155" s="312"/>
      <c r="K155" s="76">
        <f>K154+I155-J155</f>
        <v>47672.88</v>
      </c>
      <c r="L155" s="185">
        <f t="shared" si="92"/>
        <v>115357839.53000015</v>
      </c>
      <c r="M155" s="73"/>
      <c r="N155" s="73">
        <v>216400</v>
      </c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3"/>
      <c r="Z155" s="98"/>
      <c r="AA155" s="98"/>
      <c r="AB155" s="98"/>
      <c r="AC155" s="98"/>
      <c r="AD155" s="98"/>
      <c r="AE155" s="98"/>
      <c r="AF155" s="98"/>
      <c r="AG155" s="98"/>
      <c r="AH155" s="73"/>
      <c r="AI155" s="73"/>
      <c r="AJ155" s="73"/>
      <c r="AK155" s="73"/>
      <c r="AL155" s="73">
        <v>6492</v>
      </c>
      <c r="AM155" s="73"/>
      <c r="AN155" s="73"/>
      <c r="AO155" s="73"/>
      <c r="AP155" s="73">
        <v>4328</v>
      </c>
      <c r="AQ155" s="185"/>
      <c r="AR155" s="303"/>
      <c r="AS155" s="185"/>
      <c r="AT155" s="303"/>
      <c r="AU155" s="521"/>
      <c r="AW155" s="115">
        <f t="shared" si="93"/>
        <v>216400</v>
      </c>
      <c r="AX155" s="115">
        <f t="shared" si="94"/>
        <v>216400</v>
      </c>
      <c r="AY155" s="112">
        <f t="shared" si="95"/>
        <v>0</v>
      </c>
      <c r="AZ155" s="115">
        <f t="shared" si="96"/>
        <v>0</v>
      </c>
      <c r="BA155" s="167">
        <f t="shared" si="97"/>
        <v>0</v>
      </c>
      <c r="BB155" s="168"/>
    </row>
    <row r="156" spans="1:54" s="134" customFormat="1" ht="31.5" x14ac:dyDescent="0.25">
      <c r="A156" s="563">
        <v>45516</v>
      </c>
      <c r="B156" s="116"/>
      <c r="C156" s="189" t="s">
        <v>649</v>
      </c>
      <c r="D156" s="391" t="s">
        <v>398</v>
      </c>
      <c r="E156" s="117" t="s">
        <v>618</v>
      </c>
      <c r="F156" s="420">
        <v>148613.26999999999</v>
      </c>
      <c r="G156" s="8"/>
      <c r="H156" s="311">
        <f t="shared" si="77"/>
        <v>115458779.92000015</v>
      </c>
      <c r="I156" s="312"/>
      <c r="J156" s="312"/>
      <c r="K156" s="76">
        <f t="shared" si="78"/>
        <v>47672.88</v>
      </c>
      <c r="L156" s="185">
        <f t="shared" si="85"/>
        <v>115506452.80000015</v>
      </c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98"/>
      <c r="AA156" s="98"/>
      <c r="AB156" s="98"/>
      <c r="AC156" s="98"/>
      <c r="AD156" s="98"/>
      <c r="AE156" s="98"/>
      <c r="AF156" s="98"/>
      <c r="AG156" s="98"/>
      <c r="AH156" s="73"/>
      <c r="AI156" s="73"/>
      <c r="AJ156" s="73"/>
      <c r="AK156" s="185"/>
      <c r="AL156" s="185"/>
      <c r="AM156" s="185"/>
      <c r="AN156" s="185"/>
      <c r="AO156" s="185"/>
      <c r="AP156" s="185"/>
      <c r="AQ156" s="185"/>
      <c r="AR156" s="303"/>
      <c r="AS156" s="185"/>
      <c r="AT156" s="303"/>
      <c r="AU156" s="521"/>
      <c r="AW156" s="115">
        <f t="shared" si="53"/>
        <v>0</v>
      </c>
      <c r="AX156" s="115">
        <f t="shared" si="54"/>
        <v>0</v>
      </c>
      <c r="AY156" s="112">
        <f t="shared" si="55"/>
        <v>0</v>
      </c>
      <c r="AZ156" s="115">
        <f t="shared" si="22"/>
        <v>0</v>
      </c>
      <c r="BA156" s="167">
        <f t="shared" si="23"/>
        <v>0</v>
      </c>
      <c r="BB156" s="168"/>
    </row>
    <row r="157" spans="1:54" s="134" customFormat="1" ht="31.5" x14ac:dyDescent="0.25">
      <c r="A157" s="563">
        <v>45516</v>
      </c>
      <c r="B157" s="116"/>
      <c r="C157" s="189" t="s">
        <v>650</v>
      </c>
      <c r="D157" s="391" t="s">
        <v>398</v>
      </c>
      <c r="E157" s="117" t="s">
        <v>619</v>
      </c>
      <c r="F157" s="420">
        <v>297771.2</v>
      </c>
      <c r="G157" s="8"/>
      <c r="H157" s="311">
        <f t="shared" si="77"/>
        <v>115756551.12000015</v>
      </c>
      <c r="I157" s="312"/>
      <c r="J157" s="312"/>
      <c r="K157" s="76">
        <f t="shared" si="78"/>
        <v>47672.88</v>
      </c>
      <c r="L157" s="185">
        <f t="shared" si="85"/>
        <v>115804224.00000015</v>
      </c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98"/>
      <c r="AA157" s="98"/>
      <c r="AB157" s="98"/>
      <c r="AC157" s="98"/>
      <c r="AD157" s="98"/>
      <c r="AE157" s="98"/>
      <c r="AF157" s="98"/>
      <c r="AG157" s="98"/>
      <c r="AH157" s="73"/>
      <c r="AI157" s="73"/>
      <c r="AJ157" s="73"/>
      <c r="AK157" s="73"/>
      <c r="AL157" s="73"/>
      <c r="AM157" s="73"/>
      <c r="AN157" s="73"/>
      <c r="AO157" s="73"/>
      <c r="AP157" s="185"/>
      <c r="AQ157" s="185"/>
      <c r="AR157" s="303"/>
      <c r="AS157" s="185"/>
      <c r="AT157" s="303"/>
      <c r="AU157" s="521"/>
      <c r="AW157" s="115">
        <f t="shared" si="53"/>
        <v>0</v>
      </c>
      <c r="AX157" s="115">
        <f t="shared" si="54"/>
        <v>0</v>
      </c>
      <c r="AY157" s="112">
        <f t="shared" si="55"/>
        <v>0</v>
      </c>
      <c r="AZ157" s="115">
        <f t="shared" si="22"/>
        <v>0</v>
      </c>
      <c r="BA157" s="167">
        <f t="shared" si="23"/>
        <v>0</v>
      </c>
      <c r="BB157" s="168"/>
    </row>
    <row r="158" spans="1:54" s="134" customFormat="1" ht="31.5" x14ac:dyDescent="0.25">
      <c r="A158" s="563">
        <v>45516</v>
      </c>
      <c r="B158" s="116"/>
      <c r="C158" s="189" t="s">
        <v>651</v>
      </c>
      <c r="D158" s="391" t="s">
        <v>398</v>
      </c>
      <c r="E158" s="117" t="s">
        <v>620</v>
      </c>
      <c r="F158" s="420">
        <v>161134.93</v>
      </c>
      <c r="G158" s="8"/>
      <c r="H158" s="311">
        <f t="shared" si="77"/>
        <v>115917686.05000016</v>
      </c>
      <c r="I158" s="312"/>
      <c r="J158" s="312"/>
      <c r="K158" s="76">
        <f t="shared" si="78"/>
        <v>47672.88</v>
      </c>
      <c r="L158" s="185">
        <f t="shared" si="85"/>
        <v>115965358.93000016</v>
      </c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98"/>
      <c r="AA158" s="98"/>
      <c r="AB158" s="98"/>
      <c r="AC158" s="98"/>
      <c r="AD158" s="98"/>
      <c r="AE158" s="98"/>
      <c r="AF158" s="98"/>
      <c r="AG158" s="98"/>
      <c r="AH158" s="73"/>
      <c r="AI158" s="73"/>
      <c r="AJ158" s="73"/>
      <c r="AK158" s="73"/>
      <c r="AL158" s="73"/>
      <c r="AM158" s="73"/>
      <c r="AN158" s="73"/>
      <c r="AO158" s="73"/>
      <c r="AP158" s="185"/>
      <c r="AQ158" s="185"/>
      <c r="AR158" s="303"/>
      <c r="AS158" s="185"/>
      <c r="AT158" s="303"/>
      <c r="AU158" s="521"/>
      <c r="AW158" s="115">
        <f t="shared" si="53"/>
        <v>0</v>
      </c>
      <c r="AX158" s="115">
        <f t="shared" si="54"/>
        <v>0</v>
      </c>
      <c r="AY158" s="112">
        <f t="shared" si="55"/>
        <v>0</v>
      </c>
      <c r="AZ158" s="115">
        <f t="shared" si="22"/>
        <v>0</v>
      </c>
      <c r="BA158" s="167">
        <f t="shared" si="23"/>
        <v>0</v>
      </c>
      <c r="BB158" s="168"/>
    </row>
    <row r="159" spans="1:54" s="134" customFormat="1" ht="15.75" x14ac:dyDescent="0.25">
      <c r="A159" s="561" t="s">
        <v>636</v>
      </c>
      <c r="B159" s="116" t="s">
        <v>633</v>
      </c>
      <c r="C159" s="182" t="s">
        <v>657</v>
      </c>
      <c r="D159" s="637" t="s">
        <v>600</v>
      </c>
      <c r="E159" s="440" t="s">
        <v>625</v>
      </c>
      <c r="F159" s="98"/>
      <c r="G159" s="421">
        <v>94080</v>
      </c>
      <c r="H159" s="311">
        <f t="shared" si="77"/>
        <v>115823606.05000016</v>
      </c>
      <c r="I159" s="312"/>
      <c r="J159" s="312"/>
      <c r="K159" s="76">
        <f t="shared" si="78"/>
        <v>47672.88</v>
      </c>
      <c r="L159" s="185">
        <f t="shared" si="85"/>
        <v>115871278.93000016</v>
      </c>
      <c r="M159" s="73"/>
      <c r="N159" s="73"/>
      <c r="O159" s="73"/>
      <c r="P159" s="73"/>
      <c r="Q159" s="73">
        <v>98000</v>
      </c>
      <c r="R159" s="73"/>
      <c r="S159" s="73"/>
      <c r="T159" s="73"/>
      <c r="U159" s="73"/>
      <c r="V159" s="73"/>
      <c r="W159" s="73"/>
      <c r="X159" s="73"/>
      <c r="Y159" s="73"/>
      <c r="Z159" s="98"/>
      <c r="AA159" s="98"/>
      <c r="AB159" s="98"/>
      <c r="AC159" s="98"/>
      <c r="AD159" s="98"/>
      <c r="AE159" s="98"/>
      <c r="AF159" s="98"/>
      <c r="AG159" s="98"/>
      <c r="AH159" s="73"/>
      <c r="AI159" s="73"/>
      <c r="AJ159" s="73"/>
      <c r="AK159" s="73"/>
      <c r="AL159" s="73">
        <v>2940</v>
      </c>
      <c r="AM159" s="73"/>
      <c r="AN159" s="73">
        <v>980</v>
      </c>
      <c r="AO159" s="73"/>
      <c r="AP159" s="185"/>
      <c r="AQ159" s="185"/>
      <c r="AR159" s="303"/>
      <c r="AS159" s="185"/>
      <c r="AT159" s="303"/>
      <c r="AU159" s="521"/>
      <c r="AW159" s="115">
        <f t="shared" si="53"/>
        <v>98000</v>
      </c>
      <c r="AX159" s="115">
        <f t="shared" si="54"/>
        <v>98000</v>
      </c>
      <c r="AY159" s="112">
        <f t="shared" si="55"/>
        <v>0</v>
      </c>
      <c r="AZ159" s="115">
        <f t="shared" si="22"/>
        <v>0</v>
      </c>
      <c r="BA159" s="167">
        <f t="shared" si="23"/>
        <v>0</v>
      </c>
      <c r="BB159" s="168"/>
    </row>
    <row r="160" spans="1:54" s="134" customFormat="1" ht="15.75" x14ac:dyDescent="0.25">
      <c r="A160" s="561" t="s">
        <v>637</v>
      </c>
      <c r="B160" s="116" t="s">
        <v>634</v>
      </c>
      <c r="C160" s="182" t="s">
        <v>658</v>
      </c>
      <c r="D160" s="653" t="s">
        <v>641</v>
      </c>
      <c r="E160" s="440" t="s">
        <v>626</v>
      </c>
      <c r="F160" s="98"/>
      <c r="G160" s="8">
        <v>208214.28</v>
      </c>
      <c r="H160" s="311">
        <f t="shared" si="77"/>
        <v>115615391.77000016</v>
      </c>
      <c r="I160" s="312"/>
      <c r="J160" s="312"/>
      <c r="K160" s="76">
        <f t="shared" si="78"/>
        <v>47672.88</v>
      </c>
      <c r="L160" s="185">
        <f t="shared" ref="L160" si="98">H160+K160</f>
        <v>115663064.65000015</v>
      </c>
      <c r="M160" s="73"/>
      <c r="N160" s="73"/>
      <c r="O160" s="73"/>
      <c r="P160" s="73"/>
      <c r="Q160" s="496">
        <v>220000</v>
      </c>
      <c r="R160" s="73"/>
      <c r="S160" s="73"/>
      <c r="T160" s="73"/>
      <c r="U160" s="73"/>
      <c r="V160" s="73"/>
      <c r="W160" s="73"/>
      <c r="X160" s="73"/>
      <c r="Y160" s="73"/>
      <c r="Z160" s="98"/>
      <c r="AA160" s="98"/>
      <c r="AB160" s="98"/>
      <c r="AC160" s="98"/>
      <c r="AD160" s="98"/>
      <c r="AE160" s="98"/>
      <c r="AF160" s="98"/>
      <c r="AG160" s="98"/>
      <c r="AH160" s="73"/>
      <c r="AI160" s="73"/>
      <c r="AJ160" s="73">
        <v>9821.43</v>
      </c>
      <c r="AK160" s="73"/>
      <c r="AL160" s="73"/>
      <c r="AM160" s="73">
        <v>1964.29</v>
      </c>
      <c r="AN160" s="73"/>
      <c r="AO160" s="73"/>
      <c r="AP160" s="185"/>
      <c r="AQ160" s="185"/>
      <c r="AR160" s="303"/>
      <c r="AS160" s="185"/>
      <c r="AT160" s="303"/>
      <c r="AU160" s="521"/>
      <c r="AW160" s="115">
        <f t="shared" ref="AW160" si="99">G160+J160+SUM(AH160:AU160)</f>
        <v>220000</v>
      </c>
      <c r="AX160" s="115">
        <f t="shared" ref="AX160" si="100">SUM(M160:AG160)</f>
        <v>220000</v>
      </c>
      <c r="AY160" s="112">
        <f t="shared" ref="AY160" si="101">AW160-AX160</f>
        <v>0</v>
      </c>
      <c r="AZ160" s="115">
        <f t="shared" ref="AZ160" si="102">AY160-J160</f>
        <v>0</v>
      </c>
      <c r="BA160" s="167">
        <f t="shared" ref="BA160" si="103">AY160-AZ160</f>
        <v>0</v>
      </c>
      <c r="BB160" s="168"/>
    </row>
    <row r="161" spans="1:54" s="134" customFormat="1" ht="15.75" x14ac:dyDescent="0.25">
      <c r="A161" s="562" t="s">
        <v>637</v>
      </c>
      <c r="B161" s="116" t="s">
        <v>635</v>
      </c>
      <c r="C161" s="182" t="s">
        <v>659</v>
      </c>
      <c r="D161" s="653" t="s">
        <v>641</v>
      </c>
      <c r="E161" s="397" t="s">
        <v>627</v>
      </c>
      <c r="F161" s="98"/>
      <c r="G161" s="8">
        <v>216495.54</v>
      </c>
      <c r="H161" s="311">
        <f>H160+F161-G161</f>
        <v>115398896.23000015</v>
      </c>
      <c r="I161" s="312"/>
      <c r="J161" s="312"/>
      <c r="K161" s="76">
        <f t="shared" si="78"/>
        <v>47672.88</v>
      </c>
      <c r="L161" s="185">
        <f t="shared" ref="L161" si="104">H161+K161</f>
        <v>115446569.11000015</v>
      </c>
      <c r="M161" s="73"/>
      <c r="N161" s="73"/>
      <c r="O161" s="73"/>
      <c r="P161" s="73"/>
      <c r="Q161" s="496">
        <v>228750</v>
      </c>
      <c r="R161" s="73"/>
      <c r="S161" s="73"/>
      <c r="T161" s="73"/>
      <c r="U161" s="73"/>
      <c r="V161" s="73"/>
      <c r="W161" s="73"/>
      <c r="X161" s="73"/>
      <c r="Y161" s="73"/>
      <c r="Z161" s="98"/>
      <c r="AA161" s="98"/>
      <c r="AB161" s="98"/>
      <c r="AC161" s="98"/>
      <c r="AD161" s="98"/>
      <c r="AE161" s="98"/>
      <c r="AF161" s="98"/>
      <c r="AG161" s="98"/>
      <c r="AH161" s="73"/>
      <c r="AI161" s="73"/>
      <c r="AJ161" s="73">
        <v>10212.049999999999</v>
      </c>
      <c r="AK161" s="73"/>
      <c r="AL161" s="73"/>
      <c r="AM161" s="73">
        <v>2042.41</v>
      </c>
      <c r="AN161" s="73"/>
      <c r="AO161" s="73"/>
      <c r="AP161" s="185"/>
      <c r="AQ161" s="185"/>
      <c r="AR161" s="303"/>
      <c r="AS161" s="185"/>
      <c r="AT161" s="303"/>
      <c r="AU161" s="521"/>
      <c r="AW161" s="115">
        <f t="shared" ref="AW161" si="105">G161+J161+SUM(AH161:AU161)</f>
        <v>228750</v>
      </c>
      <c r="AX161" s="115">
        <f t="shared" ref="AX161" si="106">SUM(M161:AG161)</f>
        <v>228750</v>
      </c>
      <c r="AY161" s="112">
        <f t="shared" ref="AY161" si="107">AW161-AX161</f>
        <v>0</v>
      </c>
      <c r="AZ161" s="115">
        <f t="shared" ref="AZ161" si="108">AY161-J161</f>
        <v>0</v>
      </c>
      <c r="BA161" s="167">
        <f t="shared" ref="BA161" si="109">AY161-AZ161</f>
        <v>0</v>
      </c>
      <c r="BB161" s="168"/>
    </row>
    <row r="162" spans="1:54" s="134" customFormat="1" ht="31.5" x14ac:dyDescent="0.25">
      <c r="A162" s="562" t="s">
        <v>646</v>
      </c>
      <c r="B162" s="256"/>
      <c r="C162" s="182" t="s">
        <v>661</v>
      </c>
      <c r="D162" s="637" t="s">
        <v>370</v>
      </c>
      <c r="E162" s="439" t="s">
        <v>648</v>
      </c>
      <c r="F162" s="73">
        <v>137812.5</v>
      </c>
      <c r="G162" s="98"/>
      <c r="H162" s="311">
        <f t="shared" si="77"/>
        <v>115536708.73000015</v>
      </c>
      <c r="I162" s="312"/>
      <c r="J162" s="312"/>
      <c r="K162" s="76">
        <f t="shared" si="78"/>
        <v>47672.88</v>
      </c>
      <c r="L162" s="185">
        <f t="shared" si="85"/>
        <v>115584381.61000015</v>
      </c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X162" s="73"/>
      <c r="Y162" s="73"/>
      <c r="Z162" s="98"/>
      <c r="AA162" s="98"/>
      <c r="AB162" s="98"/>
      <c r="AC162" s="98"/>
      <c r="AD162" s="98"/>
      <c r="AE162" s="98"/>
      <c r="AF162" s="98"/>
      <c r="AG162" s="98"/>
      <c r="AH162" s="73"/>
      <c r="AI162" s="73"/>
      <c r="AJ162" s="73"/>
      <c r="AK162" s="73"/>
      <c r="AL162" s="73"/>
      <c r="AM162" s="73"/>
      <c r="AN162" s="73"/>
      <c r="AO162" s="73"/>
      <c r="AP162" s="185"/>
      <c r="AQ162" s="185"/>
      <c r="AR162" s="303"/>
      <c r="AS162" s="185"/>
      <c r="AT162" s="303"/>
      <c r="AU162" s="521"/>
      <c r="AW162" s="115">
        <f t="shared" si="53"/>
        <v>0</v>
      </c>
      <c r="AX162" s="115">
        <f t="shared" si="54"/>
        <v>0</v>
      </c>
      <c r="AY162" s="112">
        <f t="shared" si="55"/>
        <v>0</v>
      </c>
      <c r="AZ162" s="115">
        <f t="shared" si="22"/>
        <v>0</v>
      </c>
      <c r="BA162" s="167">
        <f t="shared" si="23"/>
        <v>0</v>
      </c>
      <c r="BB162" s="168"/>
    </row>
    <row r="163" spans="1:54" s="134" customFormat="1" ht="31.5" x14ac:dyDescent="0.25">
      <c r="A163" s="562" t="s">
        <v>646</v>
      </c>
      <c r="B163" s="179"/>
      <c r="C163" s="182" t="s">
        <v>660</v>
      </c>
      <c r="D163" s="637" t="s">
        <v>370</v>
      </c>
      <c r="E163" s="440" t="s">
        <v>647</v>
      </c>
      <c r="F163" s="438"/>
      <c r="G163" s="73">
        <v>137812.5</v>
      </c>
      <c r="H163" s="311">
        <f t="shared" si="77"/>
        <v>115398896.23000015</v>
      </c>
      <c r="I163" s="312"/>
      <c r="J163" s="312"/>
      <c r="K163" s="76">
        <f>K162+I163-J163</f>
        <v>47672.88</v>
      </c>
      <c r="L163" s="185">
        <f t="shared" si="85"/>
        <v>115446569.11000015</v>
      </c>
      <c r="M163" s="98"/>
      <c r="N163" s="98"/>
      <c r="O163" s="98"/>
      <c r="P163" s="98"/>
      <c r="Q163" s="98"/>
      <c r="R163" s="98"/>
      <c r="S163" s="98"/>
      <c r="T163" s="98"/>
      <c r="U163" s="98"/>
      <c r="V163" s="98"/>
      <c r="W163" s="98"/>
      <c r="X163" s="98"/>
      <c r="Y163" s="98"/>
      <c r="Z163" s="98"/>
      <c r="AA163" s="98"/>
      <c r="AB163" s="98"/>
      <c r="AC163" s="98"/>
      <c r="AD163" s="98"/>
      <c r="AE163" s="98"/>
      <c r="AF163" s="98"/>
      <c r="AG163" s="98"/>
      <c r="AH163" s="73"/>
      <c r="AI163" s="73"/>
      <c r="AJ163" s="73"/>
      <c r="AK163" s="73"/>
      <c r="AL163" s="73"/>
      <c r="AM163" s="73"/>
      <c r="AN163" s="73"/>
      <c r="AO163" s="73"/>
      <c r="AP163" s="185"/>
      <c r="AQ163" s="185"/>
      <c r="AR163" s="303"/>
      <c r="AS163" s="185"/>
      <c r="AT163" s="303"/>
      <c r="AU163" s="521"/>
      <c r="AW163" s="115">
        <f t="shared" ref="AW163" si="110">G163+J163+SUM(AH163:AU163)</f>
        <v>137812.5</v>
      </c>
      <c r="AX163" s="115">
        <f t="shared" ref="AX163" si="111">SUM(M163:AG163)</f>
        <v>0</v>
      </c>
      <c r="AY163" s="112">
        <f t="shared" ref="AY163" si="112">AW163-AX163</f>
        <v>137812.5</v>
      </c>
      <c r="AZ163" s="115">
        <f t="shared" ref="AZ163" si="113">AY163-J163</f>
        <v>137812.5</v>
      </c>
      <c r="BA163" s="175">
        <f t="shared" ref="BA163" si="114">AY163-AZ163</f>
        <v>0</v>
      </c>
      <c r="BB163" s="118"/>
    </row>
    <row r="164" spans="1:54" s="134" customFormat="1" ht="15.75" hidden="1" customHeight="1" x14ac:dyDescent="0.25">
      <c r="A164" s="564"/>
      <c r="B164" s="256"/>
      <c r="C164" s="213"/>
      <c r="D164" s="263"/>
      <c r="E164" s="441"/>
      <c r="F164" s="98"/>
      <c r="G164" s="98"/>
      <c r="H164" s="311">
        <f t="shared" si="77"/>
        <v>115398896.23000015</v>
      </c>
      <c r="I164" s="312"/>
      <c r="J164" s="312"/>
      <c r="K164" s="76">
        <f t="shared" ref="K164:K167" si="115">K163+I164-J164</f>
        <v>47672.88</v>
      </c>
      <c r="L164" s="185">
        <f t="shared" si="85"/>
        <v>115446569.11000015</v>
      </c>
      <c r="M164" s="98"/>
      <c r="N164" s="98"/>
      <c r="O164" s="98"/>
      <c r="P164" s="98"/>
      <c r="Q164" s="98"/>
      <c r="R164" s="98"/>
      <c r="S164" s="98"/>
      <c r="T164" s="98"/>
      <c r="U164" s="98"/>
      <c r="V164" s="98"/>
      <c r="W164" s="98"/>
      <c r="X164" s="98"/>
      <c r="Y164" s="98"/>
      <c r="Z164" s="98"/>
      <c r="AA164" s="98"/>
      <c r="AB164" s="98"/>
      <c r="AC164" s="98"/>
      <c r="AD164" s="98"/>
      <c r="AE164" s="98"/>
      <c r="AF164" s="98"/>
      <c r="AG164" s="98"/>
      <c r="AH164" s="73"/>
      <c r="AI164" s="73"/>
      <c r="AJ164" s="73"/>
      <c r="AK164" s="73"/>
      <c r="AL164" s="73"/>
      <c r="AM164" s="73"/>
      <c r="AN164" s="73"/>
      <c r="AO164" s="73"/>
      <c r="AP164" s="185"/>
      <c r="AQ164" s="185"/>
      <c r="AR164" s="303"/>
      <c r="AS164" s="185"/>
      <c r="AT164" s="303"/>
      <c r="AU164" s="521"/>
      <c r="AW164" s="115">
        <f t="shared" si="53"/>
        <v>0</v>
      </c>
      <c r="AX164" s="115">
        <f t="shared" si="54"/>
        <v>0</v>
      </c>
      <c r="AY164" s="112">
        <f t="shared" si="55"/>
        <v>0</v>
      </c>
      <c r="AZ164" s="115">
        <f t="shared" si="22"/>
        <v>0</v>
      </c>
      <c r="BA164" s="175">
        <f t="shared" si="23"/>
        <v>0</v>
      </c>
      <c r="BB164" s="118"/>
    </row>
    <row r="165" spans="1:54" s="134" customFormat="1" ht="15.75" hidden="1" customHeight="1" x14ac:dyDescent="0.25">
      <c r="A165" s="564"/>
      <c r="B165" s="256"/>
      <c r="C165" s="213"/>
      <c r="D165" s="263"/>
      <c r="E165" s="441"/>
      <c r="F165" s="98"/>
      <c r="G165" s="98"/>
      <c r="H165" s="311">
        <f t="shared" si="77"/>
        <v>115398896.23000015</v>
      </c>
      <c r="I165" s="312"/>
      <c r="J165" s="312"/>
      <c r="K165" s="76">
        <f t="shared" si="115"/>
        <v>47672.88</v>
      </c>
      <c r="L165" s="185">
        <f t="shared" si="85"/>
        <v>115446569.11000015</v>
      </c>
      <c r="M165" s="98"/>
      <c r="N165" s="98"/>
      <c r="O165" s="98"/>
      <c r="P165" s="98"/>
      <c r="Q165" s="98"/>
      <c r="R165" s="98"/>
      <c r="S165" s="98"/>
      <c r="T165" s="98"/>
      <c r="U165" s="98"/>
      <c r="V165" s="98"/>
      <c r="W165" s="98"/>
      <c r="X165" s="98"/>
      <c r="Y165" s="98"/>
      <c r="Z165" s="98"/>
      <c r="AA165" s="98"/>
      <c r="AB165" s="98"/>
      <c r="AC165" s="98"/>
      <c r="AD165" s="98"/>
      <c r="AE165" s="98"/>
      <c r="AF165" s="98"/>
      <c r="AG165" s="98"/>
      <c r="AH165" s="73"/>
      <c r="AI165" s="73"/>
      <c r="AJ165" s="73"/>
      <c r="AK165" s="73"/>
      <c r="AL165" s="73"/>
      <c r="AM165" s="73"/>
      <c r="AN165" s="73"/>
      <c r="AO165" s="73"/>
      <c r="AP165" s="185"/>
      <c r="AQ165" s="185"/>
      <c r="AR165" s="303"/>
      <c r="AS165" s="185"/>
      <c r="AT165" s="303"/>
      <c r="AU165" s="521"/>
      <c r="AW165" s="115">
        <f t="shared" si="53"/>
        <v>0</v>
      </c>
      <c r="AX165" s="115">
        <f t="shared" si="54"/>
        <v>0</v>
      </c>
      <c r="AY165" s="112">
        <f t="shared" si="55"/>
        <v>0</v>
      </c>
      <c r="AZ165" s="115">
        <f t="shared" si="22"/>
        <v>0</v>
      </c>
      <c r="BA165" s="175">
        <f t="shared" si="23"/>
        <v>0</v>
      </c>
      <c r="BB165" s="118"/>
    </row>
    <row r="166" spans="1:54" s="134" customFormat="1" ht="15.75" hidden="1" customHeight="1" x14ac:dyDescent="0.25">
      <c r="A166" s="558"/>
      <c r="B166" s="256"/>
      <c r="C166" s="213"/>
      <c r="D166" s="263"/>
      <c r="E166" s="215"/>
      <c r="F166" s="98"/>
      <c r="G166" s="98"/>
      <c r="H166" s="311">
        <f t="shared" ref="H166:H167" si="116">H165+F166-G166</f>
        <v>115398896.23000015</v>
      </c>
      <c r="I166" s="312"/>
      <c r="J166" s="312"/>
      <c r="K166" s="76">
        <f t="shared" si="115"/>
        <v>47672.88</v>
      </c>
      <c r="L166" s="185">
        <f t="shared" si="85"/>
        <v>115446569.11000015</v>
      </c>
      <c r="M166" s="98"/>
      <c r="N166" s="98"/>
      <c r="O166" s="98"/>
      <c r="P166" s="98"/>
      <c r="Q166" s="98"/>
      <c r="R166" s="98"/>
      <c r="S166" s="98"/>
      <c r="T166" s="98"/>
      <c r="U166" s="98"/>
      <c r="V166" s="98"/>
      <c r="W166" s="98"/>
      <c r="X166" s="98"/>
      <c r="Y166" s="98"/>
      <c r="Z166" s="98"/>
      <c r="AA166" s="98"/>
      <c r="AB166" s="98"/>
      <c r="AC166" s="98"/>
      <c r="AD166" s="98"/>
      <c r="AE166" s="98"/>
      <c r="AF166" s="98"/>
      <c r="AG166" s="98"/>
      <c r="AH166" s="73"/>
      <c r="AI166" s="73"/>
      <c r="AJ166" s="73"/>
      <c r="AK166" s="73"/>
      <c r="AL166" s="73"/>
      <c r="AM166" s="73"/>
      <c r="AN166" s="73"/>
      <c r="AO166" s="73"/>
      <c r="AP166" s="185"/>
      <c r="AQ166" s="185"/>
      <c r="AR166" s="303"/>
      <c r="AS166" s="185"/>
      <c r="AT166" s="303"/>
      <c r="AU166" s="521"/>
      <c r="AW166" s="115">
        <f t="shared" si="53"/>
        <v>0</v>
      </c>
      <c r="AX166" s="115">
        <f t="shared" si="54"/>
        <v>0</v>
      </c>
      <c r="AY166" s="112">
        <f t="shared" si="55"/>
        <v>0</v>
      </c>
      <c r="AZ166" s="115">
        <f t="shared" si="22"/>
        <v>0</v>
      </c>
      <c r="BA166" s="175">
        <f t="shared" si="23"/>
        <v>0</v>
      </c>
      <c r="BB166" s="118"/>
    </row>
    <row r="167" spans="1:54" s="134" customFormat="1" ht="15.75" hidden="1" customHeight="1" x14ac:dyDescent="0.25">
      <c r="A167" s="558"/>
      <c r="B167" s="213"/>
      <c r="C167" s="213"/>
      <c r="D167" s="263"/>
      <c r="E167" s="215"/>
      <c r="F167" s="98"/>
      <c r="G167" s="98"/>
      <c r="H167" s="311">
        <f t="shared" si="116"/>
        <v>115398896.23000015</v>
      </c>
      <c r="I167" s="312"/>
      <c r="J167" s="312"/>
      <c r="K167" s="76">
        <f t="shared" si="115"/>
        <v>47672.88</v>
      </c>
      <c r="L167" s="185">
        <f t="shared" si="85"/>
        <v>115446569.11000015</v>
      </c>
      <c r="M167" s="98"/>
      <c r="N167" s="98"/>
      <c r="O167" s="98"/>
      <c r="P167" s="98"/>
      <c r="Q167" s="98"/>
      <c r="R167" s="98"/>
      <c r="S167" s="98"/>
      <c r="T167" s="98"/>
      <c r="U167" s="98"/>
      <c r="V167" s="98"/>
      <c r="W167" s="98"/>
      <c r="X167" s="98"/>
      <c r="Y167" s="98"/>
      <c r="Z167" s="98"/>
      <c r="AA167" s="98"/>
      <c r="AB167" s="98"/>
      <c r="AC167" s="98"/>
      <c r="AD167" s="98"/>
      <c r="AE167" s="98"/>
      <c r="AF167" s="98"/>
      <c r="AG167" s="98"/>
      <c r="AH167" s="73"/>
      <c r="AI167" s="73"/>
      <c r="AJ167" s="73"/>
      <c r="AK167" s="73"/>
      <c r="AL167" s="73"/>
      <c r="AM167" s="73"/>
      <c r="AN167" s="73"/>
      <c r="AO167" s="73"/>
      <c r="AP167" s="185"/>
      <c r="AQ167" s="185"/>
      <c r="AR167" s="303"/>
      <c r="AS167" s="185"/>
      <c r="AT167" s="303"/>
      <c r="AU167" s="521"/>
      <c r="AW167" s="115">
        <f t="shared" si="53"/>
        <v>0</v>
      </c>
      <c r="AX167" s="115">
        <f t="shared" si="54"/>
        <v>0</v>
      </c>
      <c r="AY167" s="112">
        <f t="shared" si="55"/>
        <v>0</v>
      </c>
      <c r="AZ167" s="115">
        <f t="shared" si="22"/>
        <v>0</v>
      </c>
      <c r="BA167" s="175">
        <f t="shared" si="23"/>
        <v>0</v>
      </c>
      <c r="BB167" s="118"/>
    </row>
    <row r="168" spans="1:54" s="111" customFormat="1" ht="16.5" thickBot="1" x14ac:dyDescent="0.3">
      <c r="A168" s="522"/>
      <c r="B168" s="193"/>
      <c r="C168" s="193"/>
      <c r="D168" s="458"/>
      <c r="E168" s="410" t="s">
        <v>644</v>
      </c>
      <c r="F168" s="75">
        <f>SUM(F150:F167)</f>
        <v>752531.89999999991</v>
      </c>
      <c r="G168" s="75">
        <f>SUM(G148:G167)</f>
        <v>1541353.3</v>
      </c>
      <c r="H168" s="196">
        <f>H167</f>
        <v>115398896.23000015</v>
      </c>
      <c r="I168" s="75">
        <f>SUM(I150:I167)</f>
        <v>0</v>
      </c>
      <c r="J168" s="75">
        <f>SUM(J150:J167)</f>
        <v>0</v>
      </c>
      <c r="K168" s="196">
        <f>K167</f>
        <v>47672.88</v>
      </c>
      <c r="L168" s="75">
        <f>H168+K168</f>
        <v>115446569.11000015</v>
      </c>
      <c r="M168" s="75">
        <f>SUM(M151:M167)</f>
        <v>135000</v>
      </c>
      <c r="N168" s="75">
        <f>SUM(N151:N167)</f>
        <v>216400</v>
      </c>
      <c r="O168" s="75">
        <f>SUM(O151:O167)</f>
        <v>171652.01</v>
      </c>
      <c r="P168" s="75">
        <f>SUM(P148:P167)</f>
        <v>0</v>
      </c>
      <c r="Q168" s="75">
        <f>SUM(Q148:Q167)</f>
        <v>546750</v>
      </c>
      <c r="R168" s="75">
        <f>SUM(R148:R167)</f>
        <v>0</v>
      </c>
      <c r="S168" s="75">
        <f>SUM(S148:S167)</f>
        <v>0</v>
      </c>
      <c r="T168" s="75"/>
      <c r="U168" s="75">
        <f t="shared" ref="U168:AU168" si="117">SUM(U148:U167)</f>
        <v>0</v>
      </c>
      <c r="V168" s="75">
        <f t="shared" si="117"/>
        <v>0</v>
      </c>
      <c r="W168" s="75">
        <f t="shared" si="117"/>
        <v>0</v>
      </c>
      <c r="X168" s="75">
        <f t="shared" si="117"/>
        <v>0</v>
      </c>
      <c r="Y168" s="487">
        <f t="shared" si="117"/>
        <v>367500</v>
      </c>
      <c r="Z168" s="75">
        <f t="shared" si="117"/>
        <v>0</v>
      </c>
      <c r="AA168" s="75">
        <f t="shared" si="117"/>
        <v>0</v>
      </c>
      <c r="AB168" s="75">
        <f t="shared" si="117"/>
        <v>0</v>
      </c>
      <c r="AC168" s="75">
        <f t="shared" si="117"/>
        <v>0</v>
      </c>
      <c r="AD168" s="75">
        <f t="shared" si="117"/>
        <v>0</v>
      </c>
      <c r="AE168" s="75">
        <f t="shared" si="117"/>
        <v>0</v>
      </c>
      <c r="AF168" s="75">
        <f t="shared" si="117"/>
        <v>-7200</v>
      </c>
      <c r="AG168" s="75">
        <f t="shared" si="117"/>
        <v>0</v>
      </c>
      <c r="AH168" s="75">
        <f t="shared" si="117"/>
        <v>0</v>
      </c>
      <c r="AI168" s="75">
        <f t="shared" si="117"/>
        <v>1716.52</v>
      </c>
      <c r="AJ168" s="75">
        <f t="shared" si="117"/>
        <v>44102.770000000004</v>
      </c>
      <c r="AK168" s="486">
        <f t="shared" si="117"/>
        <v>-2187.5</v>
      </c>
      <c r="AL168" s="488">
        <f t="shared" si="117"/>
        <v>-4284.5200000000004</v>
      </c>
      <c r="AM168" s="75">
        <f t="shared" si="117"/>
        <v>5539.3099999999995</v>
      </c>
      <c r="AN168" s="75">
        <f>AN159</f>
        <v>980</v>
      </c>
      <c r="AO168" s="75">
        <f t="shared" si="117"/>
        <v>6562.5</v>
      </c>
      <c r="AP168" s="75">
        <f t="shared" si="117"/>
        <v>-2427</v>
      </c>
      <c r="AQ168" s="75">
        <f t="shared" si="117"/>
        <v>0</v>
      </c>
      <c r="AR168" s="75">
        <f t="shared" si="117"/>
        <v>0</v>
      </c>
      <c r="AS168" s="75">
        <f t="shared" si="117"/>
        <v>0</v>
      </c>
      <c r="AT168" s="497">
        <f t="shared" si="117"/>
        <v>-15260.87</v>
      </c>
      <c r="AU168" s="537">
        <f t="shared" si="117"/>
        <v>0</v>
      </c>
      <c r="AW168" s="115">
        <f t="shared" si="53"/>
        <v>1576094.51</v>
      </c>
      <c r="AX168" s="115">
        <f t="shared" si="54"/>
        <v>1430102.01</v>
      </c>
      <c r="AY168" s="112">
        <f t="shared" si="55"/>
        <v>145992.5</v>
      </c>
      <c r="AZ168" s="115">
        <f t="shared" si="22"/>
        <v>145992.5</v>
      </c>
      <c r="BA168" s="167">
        <f t="shared" si="23"/>
        <v>0</v>
      </c>
      <c r="BB168" s="168"/>
    </row>
    <row r="169" spans="1:54" s="134" customFormat="1" ht="31.5" x14ac:dyDescent="0.25">
      <c r="A169" s="565">
        <v>45539</v>
      </c>
      <c r="B169" s="122"/>
      <c r="C169" s="470" t="s">
        <v>665</v>
      </c>
      <c r="D169" s="263"/>
      <c r="E169" s="191" t="s">
        <v>486</v>
      </c>
      <c r="F169" s="8"/>
      <c r="G169" s="8"/>
      <c r="H169" s="10">
        <f>H168+F169-G169</f>
        <v>115398896.23000015</v>
      </c>
      <c r="I169" s="8">
        <v>2500</v>
      </c>
      <c r="J169" s="151"/>
      <c r="K169" s="10">
        <f>K168+I169-J169</f>
        <v>50172.88</v>
      </c>
      <c r="L169" s="185">
        <f t="shared" ref="L169:L188" si="118">H169+K169</f>
        <v>115449069.11000015</v>
      </c>
      <c r="M169" s="98"/>
      <c r="N169" s="98"/>
      <c r="O169" s="98"/>
      <c r="P169" s="98"/>
      <c r="Q169" s="98"/>
      <c r="R169" s="98"/>
      <c r="S169" s="98"/>
      <c r="T169" s="98"/>
      <c r="U169" s="98"/>
      <c r="V169" s="98"/>
      <c r="W169" s="98"/>
      <c r="X169" s="98"/>
      <c r="Y169" s="98"/>
      <c r="Z169" s="98"/>
      <c r="AA169" s="98"/>
      <c r="AB169" s="98"/>
      <c r="AC169" s="98"/>
      <c r="AD169" s="98"/>
      <c r="AE169" s="98"/>
      <c r="AF169" s="98"/>
      <c r="AG169" s="98"/>
      <c r="AH169" s="73"/>
      <c r="AI169" s="73"/>
      <c r="AJ169" s="73"/>
      <c r="AK169" s="73"/>
      <c r="AL169" s="73"/>
      <c r="AM169" s="73"/>
      <c r="AN169" s="73"/>
      <c r="AO169" s="73"/>
      <c r="AP169" s="185"/>
      <c r="AQ169" s="185"/>
      <c r="AR169" s="303"/>
      <c r="AS169" s="185"/>
      <c r="AT169" s="303"/>
      <c r="AU169" s="521"/>
      <c r="AW169" s="115">
        <f t="shared" ref="AW169:AW193" si="119">G169+J169+SUM(AH169:AU169)</f>
        <v>0</v>
      </c>
      <c r="AX169" s="115">
        <f t="shared" ref="AX169:AX193" si="120">SUM(M169:AG169)</f>
        <v>0</v>
      </c>
      <c r="AY169" s="112">
        <f t="shared" ref="AY169:AY193" si="121">AW169-AX169</f>
        <v>0</v>
      </c>
      <c r="AZ169" s="115">
        <f t="shared" ref="AZ169:AZ193" si="122">AY169-J169</f>
        <v>0</v>
      </c>
      <c r="BA169" s="175">
        <f t="shared" si="23"/>
        <v>0</v>
      </c>
      <c r="BB169" s="118"/>
    </row>
    <row r="170" spans="1:54" s="134" customFormat="1" ht="31.5" customHeight="1" thickBot="1" x14ac:dyDescent="0.3">
      <c r="A170" s="565">
        <v>45545</v>
      </c>
      <c r="B170" s="471" t="s">
        <v>664</v>
      </c>
      <c r="C170" s="217"/>
      <c r="D170" s="391" t="s">
        <v>51</v>
      </c>
      <c r="E170" s="440" t="s">
        <v>622</v>
      </c>
      <c r="F170" s="8"/>
      <c r="G170" s="8">
        <v>70944.58</v>
      </c>
      <c r="H170" s="10">
        <f>H169+F170-G170</f>
        <v>115327951.65000015</v>
      </c>
      <c r="I170" s="151"/>
      <c r="J170" s="151"/>
      <c r="K170" s="10">
        <f>K169+I170-J170</f>
        <v>50172.88</v>
      </c>
      <c r="L170" s="185">
        <f t="shared" si="118"/>
        <v>115378124.53000015</v>
      </c>
      <c r="M170" s="98"/>
      <c r="N170" s="98"/>
      <c r="O170" s="98"/>
      <c r="P170" s="98"/>
      <c r="Q170" s="98"/>
      <c r="R170" s="98"/>
      <c r="S170" s="98"/>
      <c r="T170" s="98"/>
      <c r="U170" s="98"/>
      <c r="V170" s="98"/>
      <c r="W170" s="98"/>
      <c r="X170" s="98"/>
      <c r="Y170" s="98"/>
      <c r="Z170" s="98"/>
      <c r="AA170" s="98"/>
      <c r="AB170" s="98"/>
      <c r="AC170" s="98"/>
      <c r="AD170" s="98"/>
      <c r="AE170" s="98"/>
      <c r="AF170" s="98"/>
      <c r="AG170" s="98"/>
      <c r="AH170" s="73"/>
      <c r="AI170" s="73"/>
      <c r="AJ170" s="73">
        <v>-44102.77</v>
      </c>
      <c r="AK170" s="73"/>
      <c r="AL170" s="73">
        <v>-9432</v>
      </c>
      <c r="AM170" s="489">
        <v>-5539.31</v>
      </c>
      <c r="AN170" s="73">
        <v>-980</v>
      </c>
      <c r="AO170" s="73">
        <v>-6562.5</v>
      </c>
      <c r="AP170" s="73">
        <v>-4328</v>
      </c>
      <c r="AQ170" s="185"/>
      <c r="AR170" s="303"/>
      <c r="AS170" s="185"/>
      <c r="AT170" s="303"/>
      <c r="AU170" s="521"/>
      <c r="AW170" s="115">
        <f t="shared" si="119"/>
        <v>0</v>
      </c>
      <c r="AX170" s="115">
        <f t="shared" si="120"/>
        <v>0</v>
      </c>
      <c r="AY170" s="112">
        <f t="shared" si="121"/>
        <v>0</v>
      </c>
      <c r="AZ170" s="115">
        <f t="shared" si="122"/>
        <v>0</v>
      </c>
      <c r="BA170" s="175">
        <f t="shared" si="23"/>
        <v>0</v>
      </c>
      <c r="BB170" s="118"/>
    </row>
    <row r="171" spans="1:54" s="134" customFormat="1" ht="31.5" x14ac:dyDescent="0.25">
      <c r="A171" s="541">
        <v>45551</v>
      </c>
      <c r="B171" s="217"/>
      <c r="C171" s="177" t="s">
        <v>669</v>
      </c>
      <c r="D171" s="391" t="s">
        <v>398</v>
      </c>
      <c r="E171" s="117" t="s">
        <v>666</v>
      </c>
      <c r="F171" s="74">
        <v>843036.44</v>
      </c>
      <c r="G171" s="98"/>
      <c r="H171" s="10">
        <f t="shared" ref="H171:H188" si="123">H170+F171-G171</f>
        <v>116170988.09000015</v>
      </c>
      <c r="I171" s="151"/>
      <c r="J171" s="151"/>
      <c r="K171" s="10">
        <f t="shared" ref="K171:K188" si="124">K170+I171-J171</f>
        <v>50172.88</v>
      </c>
      <c r="L171" s="185">
        <f t="shared" si="118"/>
        <v>116221160.97000015</v>
      </c>
      <c r="M171" s="98"/>
      <c r="N171" s="98"/>
      <c r="O171" s="98"/>
      <c r="P171" s="98"/>
      <c r="Q171" s="98"/>
      <c r="R171" s="98"/>
      <c r="S171" s="98"/>
      <c r="T171" s="98"/>
      <c r="U171" s="98"/>
      <c r="V171" s="98"/>
      <c r="W171" s="98"/>
      <c r="X171" s="98"/>
      <c r="Y171" s="98"/>
      <c r="Z171" s="98"/>
      <c r="AA171" s="98"/>
      <c r="AB171" s="98"/>
      <c r="AC171" s="98"/>
      <c r="AD171" s="98"/>
      <c r="AE171" s="98"/>
      <c r="AF171" s="98"/>
      <c r="AG171" s="98"/>
      <c r="AH171" s="73"/>
      <c r="AI171" s="73"/>
      <c r="AJ171" s="73"/>
      <c r="AK171" s="73"/>
      <c r="AL171" s="73"/>
      <c r="AM171" s="73"/>
      <c r="AN171" s="73"/>
      <c r="AO171" s="73"/>
      <c r="AP171" s="185"/>
      <c r="AQ171" s="185"/>
      <c r="AR171" s="303"/>
      <c r="AS171" s="185"/>
      <c r="AT171" s="303"/>
      <c r="AU171" s="521"/>
      <c r="AW171" s="115">
        <f t="shared" si="119"/>
        <v>0</v>
      </c>
      <c r="AX171" s="115">
        <f t="shared" si="120"/>
        <v>0</v>
      </c>
      <c r="AY171" s="112">
        <f t="shared" si="121"/>
        <v>0</v>
      </c>
      <c r="AZ171" s="115">
        <f t="shared" si="122"/>
        <v>0</v>
      </c>
      <c r="BA171" s="175">
        <f t="shared" si="23"/>
        <v>0</v>
      </c>
      <c r="BB171" s="118"/>
    </row>
    <row r="172" spans="1:54" s="134" customFormat="1" ht="15.75" x14ac:dyDescent="0.25">
      <c r="A172" s="541">
        <v>45551</v>
      </c>
      <c r="B172" s="217"/>
      <c r="C172" s="177" t="s">
        <v>670</v>
      </c>
      <c r="D172" s="391" t="s">
        <v>398</v>
      </c>
      <c r="E172" s="117" t="s">
        <v>667</v>
      </c>
      <c r="F172" s="74">
        <v>297771.2</v>
      </c>
      <c r="G172" s="98"/>
      <c r="H172" s="10">
        <f t="shared" si="123"/>
        <v>116468759.29000016</v>
      </c>
      <c r="I172" s="151"/>
      <c r="J172" s="151"/>
      <c r="K172" s="10">
        <f t="shared" si="124"/>
        <v>50172.88</v>
      </c>
      <c r="L172" s="185">
        <f t="shared" si="118"/>
        <v>116518932.17000015</v>
      </c>
      <c r="M172" s="98"/>
      <c r="N172" s="98"/>
      <c r="O172" s="98"/>
      <c r="P172" s="98"/>
      <c r="Q172" s="98"/>
      <c r="R172" s="98"/>
      <c r="S172" s="98"/>
      <c r="T172" s="98"/>
      <c r="U172" s="98"/>
      <c r="V172" s="98"/>
      <c r="W172" s="98"/>
      <c r="X172" s="98"/>
      <c r="Y172" s="98"/>
      <c r="Z172" s="98"/>
      <c r="AA172" s="98"/>
      <c r="AB172" s="98"/>
      <c r="AC172" s="98"/>
      <c r="AD172" s="98"/>
      <c r="AE172" s="98"/>
      <c r="AF172" s="98"/>
      <c r="AG172" s="98"/>
      <c r="AH172" s="73"/>
      <c r="AI172" s="73"/>
      <c r="AJ172" s="73"/>
      <c r="AK172" s="73"/>
      <c r="AL172" s="73"/>
      <c r="AM172" s="73"/>
      <c r="AN172" s="73"/>
      <c r="AO172" s="73"/>
      <c r="AP172" s="185"/>
      <c r="AQ172" s="185"/>
      <c r="AR172" s="303"/>
      <c r="AS172" s="185"/>
      <c r="AT172" s="303"/>
      <c r="AU172" s="521"/>
      <c r="AW172" s="115">
        <f t="shared" si="119"/>
        <v>0</v>
      </c>
      <c r="AX172" s="115">
        <f t="shared" si="120"/>
        <v>0</v>
      </c>
      <c r="AY172" s="112">
        <f t="shared" si="121"/>
        <v>0</v>
      </c>
      <c r="AZ172" s="115">
        <f t="shared" si="122"/>
        <v>0</v>
      </c>
      <c r="BA172" s="175">
        <f t="shared" si="23"/>
        <v>0</v>
      </c>
      <c r="BB172" s="118"/>
    </row>
    <row r="173" spans="1:54" s="134" customFormat="1" ht="31.5" x14ac:dyDescent="0.25">
      <c r="A173" s="541">
        <v>45551</v>
      </c>
      <c r="B173" s="217"/>
      <c r="C173" s="177" t="s">
        <v>671</v>
      </c>
      <c r="D173" s="391" t="s">
        <v>398</v>
      </c>
      <c r="E173" s="117" t="s">
        <v>668</v>
      </c>
      <c r="F173" s="420">
        <v>256208.48</v>
      </c>
      <c r="G173" s="98"/>
      <c r="H173" s="10">
        <f t="shared" si="123"/>
        <v>116724967.77000016</v>
      </c>
      <c r="I173" s="151"/>
      <c r="J173" s="151"/>
      <c r="K173" s="10">
        <f t="shared" si="124"/>
        <v>50172.88</v>
      </c>
      <c r="L173" s="185">
        <f t="shared" si="118"/>
        <v>116775140.65000015</v>
      </c>
      <c r="M173" s="98"/>
      <c r="N173" s="98"/>
      <c r="O173" s="98"/>
      <c r="P173" s="98"/>
      <c r="Q173" s="98"/>
      <c r="R173" s="98"/>
      <c r="S173" s="98"/>
      <c r="T173" s="98"/>
      <c r="U173" s="98"/>
      <c r="V173" s="98"/>
      <c r="W173" s="98"/>
      <c r="X173" s="98"/>
      <c r="Y173" s="98"/>
      <c r="Z173" s="98"/>
      <c r="AA173" s="98"/>
      <c r="AB173" s="98"/>
      <c r="AC173" s="98"/>
      <c r="AD173" s="98"/>
      <c r="AE173" s="98"/>
      <c r="AF173" s="98"/>
      <c r="AG173" s="98"/>
      <c r="AH173" s="73"/>
      <c r="AI173" s="73"/>
      <c r="AJ173" s="73"/>
      <c r="AK173" s="73"/>
      <c r="AL173" s="73"/>
      <c r="AM173" s="73"/>
      <c r="AN173" s="73"/>
      <c r="AO173" s="73"/>
      <c r="AP173" s="185"/>
      <c r="AQ173" s="185"/>
      <c r="AR173" s="303"/>
      <c r="AS173" s="185"/>
      <c r="AT173" s="303"/>
      <c r="AU173" s="521"/>
      <c r="AW173" s="115">
        <f t="shared" si="119"/>
        <v>0</v>
      </c>
      <c r="AX173" s="115">
        <f t="shared" si="120"/>
        <v>0</v>
      </c>
      <c r="AY173" s="112">
        <f t="shared" si="121"/>
        <v>0</v>
      </c>
      <c r="AZ173" s="115">
        <f t="shared" si="122"/>
        <v>0</v>
      </c>
      <c r="BA173" s="175">
        <f t="shared" si="23"/>
        <v>0</v>
      </c>
      <c r="BB173" s="118"/>
    </row>
    <row r="174" spans="1:54" s="134" customFormat="1" ht="31.5" x14ac:dyDescent="0.25">
      <c r="A174" s="510">
        <v>45552</v>
      </c>
      <c r="B174" s="470" t="s">
        <v>681</v>
      </c>
      <c r="C174" s="275"/>
      <c r="D174" s="651" t="s">
        <v>141</v>
      </c>
      <c r="E174" s="93" t="s">
        <v>680</v>
      </c>
      <c r="F174" s="98"/>
      <c r="G174" s="8">
        <v>11250</v>
      </c>
      <c r="H174" s="10">
        <f t="shared" si="123"/>
        <v>116713717.77000016</v>
      </c>
      <c r="I174" s="151"/>
      <c r="J174" s="151"/>
      <c r="K174" s="10">
        <f t="shared" ref="K174" si="125">K173+I174-J174</f>
        <v>50172.88</v>
      </c>
      <c r="L174" s="185">
        <f t="shared" ref="L174" si="126">H174+K174</f>
        <v>116763890.65000015</v>
      </c>
      <c r="M174" s="98"/>
      <c r="N174" s="98"/>
      <c r="O174" s="98"/>
      <c r="P174" s="98"/>
      <c r="Q174" s="98"/>
      <c r="R174" s="98"/>
      <c r="S174" s="98"/>
      <c r="T174" s="73">
        <v>11250</v>
      </c>
      <c r="U174" s="98"/>
      <c r="V174" s="98"/>
      <c r="W174" s="98"/>
      <c r="X174" s="98"/>
      <c r="Y174" s="98"/>
      <c r="Z174" s="98"/>
      <c r="AA174" s="98"/>
      <c r="AB174" s="98"/>
      <c r="AC174" s="98"/>
      <c r="AD174" s="98"/>
      <c r="AE174" s="98"/>
      <c r="AF174" s="98"/>
      <c r="AG174" s="98"/>
      <c r="AH174" s="73"/>
      <c r="AI174" s="73"/>
      <c r="AJ174" s="73"/>
      <c r="AK174" s="185"/>
      <c r="AL174" s="185"/>
      <c r="AM174" s="185"/>
      <c r="AN174" s="185"/>
      <c r="AO174" s="185"/>
      <c r="AP174" s="185"/>
      <c r="AQ174" s="185"/>
      <c r="AR174" s="303"/>
      <c r="AS174" s="185"/>
      <c r="AT174" s="303"/>
      <c r="AU174" s="521"/>
      <c r="AW174" s="115">
        <f t="shared" si="119"/>
        <v>11250</v>
      </c>
      <c r="AX174" s="115">
        <f t="shared" si="120"/>
        <v>11250</v>
      </c>
      <c r="AY174" s="112">
        <f t="shared" si="121"/>
        <v>0</v>
      </c>
      <c r="AZ174" s="115">
        <f t="shared" si="122"/>
        <v>0</v>
      </c>
      <c r="BA174" s="175">
        <f t="shared" ref="BA174" si="127">AY174-AZ174</f>
        <v>0</v>
      </c>
      <c r="BB174" s="118"/>
    </row>
    <row r="175" spans="1:54" s="134" customFormat="1" ht="15.75" x14ac:dyDescent="0.25">
      <c r="A175" s="565">
        <v>45555</v>
      </c>
      <c r="B175" s="470"/>
      <c r="C175" s="177" t="s">
        <v>672</v>
      </c>
      <c r="D175" s="628"/>
      <c r="E175" s="123" t="s">
        <v>486</v>
      </c>
      <c r="F175" s="98"/>
      <c r="G175" s="98"/>
      <c r="H175" s="10">
        <f t="shared" si="123"/>
        <v>116713717.77000016</v>
      </c>
      <c r="I175" s="473">
        <v>2000</v>
      </c>
      <c r="J175" s="151"/>
      <c r="K175" s="10">
        <f>K173+I175-J175</f>
        <v>52172.88</v>
      </c>
      <c r="L175" s="185">
        <f t="shared" si="118"/>
        <v>116765890.65000015</v>
      </c>
      <c r="M175" s="98"/>
      <c r="N175" s="98"/>
      <c r="O175" s="98"/>
      <c r="P175" s="98"/>
      <c r="Q175" s="98"/>
      <c r="R175" s="98"/>
      <c r="S175" s="98"/>
      <c r="T175" s="98"/>
      <c r="U175" s="98"/>
      <c r="V175" s="98"/>
      <c r="W175" s="98"/>
      <c r="X175" s="98"/>
      <c r="Y175" s="98"/>
      <c r="Z175" s="98"/>
      <c r="AA175" s="98"/>
      <c r="AB175" s="98"/>
      <c r="AC175" s="98"/>
      <c r="AD175" s="98"/>
      <c r="AE175" s="98"/>
      <c r="AF175" s="98"/>
      <c r="AG175" s="98"/>
      <c r="AH175" s="73"/>
      <c r="AI175" s="73"/>
      <c r="AJ175" s="73"/>
      <c r="AK175" s="73"/>
      <c r="AL175" s="73"/>
      <c r="AM175" s="73"/>
      <c r="AN175" s="73"/>
      <c r="AO175" s="73"/>
      <c r="AP175" s="185"/>
      <c r="AQ175" s="185"/>
      <c r="AR175" s="303"/>
      <c r="AS175" s="185"/>
      <c r="AT175" s="303"/>
      <c r="AU175" s="521"/>
      <c r="AW175" s="115">
        <f t="shared" si="119"/>
        <v>0</v>
      </c>
      <c r="AX175" s="115">
        <f t="shared" si="120"/>
        <v>0</v>
      </c>
      <c r="AY175" s="112">
        <f t="shared" si="121"/>
        <v>0</v>
      </c>
      <c r="AZ175" s="115">
        <f t="shared" si="122"/>
        <v>0</v>
      </c>
      <c r="BA175" s="175">
        <f t="shared" si="23"/>
        <v>0</v>
      </c>
      <c r="BB175" s="118"/>
    </row>
    <row r="176" spans="1:54" s="134" customFormat="1" ht="31.5" x14ac:dyDescent="0.25">
      <c r="A176" s="565">
        <v>45558</v>
      </c>
      <c r="B176" s="470" t="s">
        <v>673</v>
      </c>
      <c r="C176" s="182" t="s">
        <v>676</v>
      </c>
      <c r="D176" s="628" t="s">
        <v>675</v>
      </c>
      <c r="E176" s="440" t="s">
        <v>674</v>
      </c>
      <c r="F176" s="98"/>
      <c r="G176" s="8">
        <v>135000</v>
      </c>
      <c r="H176" s="10">
        <f t="shared" si="123"/>
        <v>116578717.77000016</v>
      </c>
      <c r="I176" s="151"/>
      <c r="J176" s="151"/>
      <c r="K176" s="10">
        <f t="shared" si="124"/>
        <v>52172.88</v>
      </c>
      <c r="L176" s="185">
        <f t="shared" si="118"/>
        <v>116630890.65000015</v>
      </c>
      <c r="M176" s="73"/>
      <c r="N176" s="98"/>
      <c r="O176" s="98"/>
      <c r="P176" s="98"/>
      <c r="Q176" s="98"/>
      <c r="R176" s="98"/>
      <c r="S176" s="73"/>
      <c r="T176" s="73"/>
      <c r="U176" s="73"/>
      <c r="V176" s="73"/>
      <c r="W176" s="73"/>
      <c r="X176" s="98"/>
      <c r="Y176" s="98"/>
      <c r="Z176" s="98"/>
      <c r="AA176" s="98"/>
      <c r="AB176" s="98"/>
      <c r="AC176" s="98"/>
      <c r="AD176" s="98"/>
      <c r="AE176" s="98"/>
      <c r="AF176" s="73">
        <v>135000</v>
      </c>
      <c r="AG176" s="98"/>
      <c r="AH176" s="73"/>
      <c r="AI176" s="73"/>
      <c r="AJ176" s="73"/>
      <c r="AK176" s="73"/>
      <c r="AL176" s="73"/>
      <c r="AM176" s="73"/>
      <c r="AN176" s="73"/>
      <c r="AO176" s="73"/>
      <c r="AP176" s="185"/>
      <c r="AQ176" s="185"/>
      <c r="AR176" s="303"/>
      <c r="AS176" s="185"/>
      <c r="AT176" s="303"/>
      <c r="AU176" s="521"/>
      <c r="AW176" s="115">
        <f t="shared" si="119"/>
        <v>135000</v>
      </c>
      <c r="AX176" s="115">
        <f t="shared" si="120"/>
        <v>135000</v>
      </c>
      <c r="AY176" s="112">
        <f t="shared" si="121"/>
        <v>0</v>
      </c>
      <c r="AZ176" s="115">
        <f t="shared" si="122"/>
        <v>0</v>
      </c>
      <c r="BA176" s="175">
        <f t="shared" si="23"/>
        <v>0</v>
      </c>
      <c r="BB176" s="118"/>
    </row>
    <row r="177" spans="1:54" s="134" customFormat="1" ht="31.5" x14ac:dyDescent="0.25">
      <c r="A177" s="581">
        <v>45562</v>
      </c>
      <c r="B177" s="470"/>
      <c r="C177" s="351" t="s">
        <v>696</v>
      </c>
      <c r="D177" s="628"/>
      <c r="E177" s="398" t="s">
        <v>695</v>
      </c>
      <c r="F177" s="98"/>
      <c r="G177" s="8"/>
      <c r="H177" s="10"/>
      <c r="I177" s="151"/>
      <c r="J177" s="151"/>
      <c r="K177" s="10"/>
      <c r="L177" s="185"/>
      <c r="M177" s="73">
        <v>135000</v>
      </c>
      <c r="N177" s="98"/>
      <c r="O177" s="98"/>
      <c r="P177" s="98"/>
      <c r="Q177" s="98"/>
      <c r="R177" s="98"/>
      <c r="S177" s="73"/>
      <c r="T177" s="73"/>
      <c r="U177" s="73"/>
      <c r="V177" s="73"/>
      <c r="W177" s="73"/>
      <c r="X177" s="98"/>
      <c r="Y177" s="98"/>
      <c r="Z177" s="98"/>
      <c r="AA177" s="98"/>
      <c r="AB177" s="98"/>
      <c r="AC177" s="98"/>
      <c r="AD177" s="98"/>
      <c r="AE177" s="98"/>
      <c r="AF177" s="73">
        <v>-135000</v>
      </c>
      <c r="AG177" s="98"/>
      <c r="AH177" s="73"/>
      <c r="AI177" s="73"/>
      <c r="AJ177" s="73"/>
      <c r="AK177" s="73"/>
      <c r="AL177" s="73"/>
      <c r="AM177" s="73"/>
      <c r="AN177" s="73"/>
      <c r="AO177" s="73"/>
      <c r="AP177" s="185"/>
      <c r="AQ177" s="185"/>
      <c r="AR177" s="303"/>
      <c r="AS177" s="185"/>
      <c r="AT177" s="303"/>
      <c r="AU177" s="521"/>
      <c r="AW177" s="115">
        <f t="shared" si="119"/>
        <v>0</v>
      </c>
      <c r="AX177" s="115">
        <f t="shared" si="120"/>
        <v>0</v>
      </c>
      <c r="AY177" s="112">
        <f t="shared" si="121"/>
        <v>0</v>
      </c>
      <c r="AZ177" s="115">
        <f t="shared" si="122"/>
        <v>0</v>
      </c>
      <c r="BA177" s="175">
        <f t="shared" si="23"/>
        <v>0</v>
      </c>
      <c r="BB177" s="118"/>
    </row>
    <row r="178" spans="1:54" s="134" customFormat="1" ht="31.5" x14ac:dyDescent="0.25">
      <c r="A178" s="565">
        <v>45558</v>
      </c>
      <c r="B178" s="470" t="s">
        <v>679</v>
      </c>
      <c r="C178" s="182" t="s">
        <v>677</v>
      </c>
      <c r="D178" s="628" t="s">
        <v>675</v>
      </c>
      <c r="E178" s="93" t="s">
        <v>678</v>
      </c>
      <c r="F178" s="98"/>
      <c r="G178" s="8">
        <v>90000</v>
      </c>
      <c r="H178" s="10">
        <f>H176+F178-G178</f>
        <v>116488717.77000016</v>
      </c>
      <c r="I178" s="151"/>
      <c r="J178" s="151"/>
      <c r="K178" s="10">
        <f>K176+I178-J178</f>
        <v>52172.88</v>
      </c>
      <c r="L178" s="185">
        <f t="shared" si="118"/>
        <v>116540890.65000015</v>
      </c>
      <c r="M178" s="98"/>
      <c r="N178" s="98"/>
      <c r="O178" s="98"/>
      <c r="P178" s="98"/>
      <c r="Q178" s="98"/>
      <c r="R178" s="98"/>
      <c r="S178" s="73"/>
      <c r="T178" s="73"/>
      <c r="U178" s="73"/>
      <c r="V178" s="73"/>
      <c r="W178" s="73"/>
      <c r="X178" s="98"/>
      <c r="Y178" s="98"/>
      <c r="Z178" s="98"/>
      <c r="AA178" s="98"/>
      <c r="AB178" s="98"/>
      <c r="AC178" s="98"/>
      <c r="AD178" s="98"/>
      <c r="AE178" s="98"/>
      <c r="AF178" s="73">
        <v>90000</v>
      </c>
      <c r="AG178" s="98"/>
      <c r="AH178" s="73"/>
      <c r="AI178" s="73"/>
      <c r="AJ178" s="73"/>
      <c r="AK178" s="73"/>
      <c r="AL178" s="73"/>
      <c r="AM178" s="73"/>
      <c r="AN178" s="73"/>
      <c r="AO178" s="73"/>
      <c r="AP178" s="185"/>
      <c r="AQ178" s="185"/>
      <c r="AR178" s="303"/>
      <c r="AS178" s="185"/>
      <c r="AT178" s="303"/>
      <c r="AU178" s="521"/>
      <c r="AW178" s="115">
        <f t="shared" si="119"/>
        <v>90000</v>
      </c>
      <c r="AX178" s="115">
        <f t="shared" si="120"/>
        <v>90000</v>
      </c>
      <c r="AY178" s="112">
        <f t="shared" si="121"/>
        <v>0</v>
      </c>
      <c r="AZ178" s="115">
        <f t="shared" si="122"/>
        <v>0</v>
      </c>
      <c r="BA178" s="175">
        <f t="shared" si="23"/>
        <v>0</v>
      </c>
      <c r="BB178" s="118"/>
    </row>
    <row r="179" spans="1:54" s="134" customFormat="1" ht="15.75" x14ac:dyDescent="0.25">
      <c r="A179" s="581">
        <v>45558</v>
      </c>
      <c r="B179" s="470"/>
      <c r="C179" s="351" t="s">
        <v>697</v>
      </c>
      <c r="D179" s="628"/>
      <c r="E179" s="396" t="s">
        <v>698</v>
      </c>
      <c r="F179" s="98"/>
      <c r="G179" s="8"/>
      <c r="H179" s="10"/>
      <c r="I179" s="151"/>
      <c r="J179" s="151"/>
      <c r="K179" s="10"/>
      <c r="L179" s="185"/>
      <c r="M179" s="98"/>
      <c r="N179" s="98"/>
      <c r="O179" s="98"/>
      <c r="P179" s="98"/>
      <c r="Q179" s="98"/>
      <c r="R179" s="98"/>
      <c r="S179" s="73">
        <v>90000</v>
      </c>
      <c r="T179" s="73"/>
      <c r="U179" s="73"/>
      <c r="V179" s="73"/>
      <c r="W179" s="73"/>
      <c r="X179" s="98"/>
      <c r="Y179" s="98"/>
      <c r="Z179" s="98"/>
      <c r="AA179" s="98"/>
      <c r="AB179" s="98"/>
      <c r="AC179" s="98"/>
      <c r="AD179" s="98"/>
      <c r="AE179" s="98"/>
      <c r="AF179" s="73">
        <v>-90000</v>
      </c>
      <c r="AG179" s="98"/>
      <c r="AH179" s="73"/>
      <c r="AI179" s="73"/>
      <c r="AJ179" s="73"/>
      <c r="AK179" s="73"/>
      <c r="AL179" s="73"/>
      <c r="AM179" s="73"/>
      <c r="AN179" s="73"/>
      <c r="AO179" s="73"/>
      <c r="AP179" s="185"/>
      <c r="AQ179" s="185"/>
      <c r="AR179" s="303"/>
      <c r="AS179" s="185"/>
      <c r="AT179" s="303"/>
      <c r="AU179" s="521"/>
      <c r="AW179" s="115">
        <f t="shared" si="119"/>
        <v>0</v>
      </c>
      <c r="AX179" s="115">
        <f t="shared" si="120"/>
        <v>0</v>
      </c>
      <c r="AY179" s="112">
        <f t="shared" si="121"/>
        <v>0</v>
      </c>
      <c r="AZ179" s="115">
        <f t="shared" si="122"/>
        <v>0</v>
      </c>
      <c r="BA179" s="175"/>
      <c r="BB179" s="118"/>
    </row>
    <row r="180" spans="1:54" s="134" customFormat="1" ht="15.75" x14ac:dyDescent="0.25">
      <c r="A180" s="516">
        <v>45560</v>
      </c>
      <c r="B180" s="319"/>
      <c r="C180" s="177" t="s">
        <v>686</v>
      </c>
      <c r="D180" s="652"/>
      <c r="E180" s="191" t="s">
        <v>486</v>
      </c>
      <c r="F180" s="73"/>
      <c r="G180" s="73"/>
      <c r="H180" s="76">
        <f>H178+F180-G180</f>
        <v>116488717.77000016</v>
      </c>
      <c r="I180" s="310">
        <v>2000</v>
      </c>
      <c r="J180" s="151"/>
      <c r="K180" s="10">
        <f>K178+I180-J180</f>
        <v>54172.88</v>
      </c>
      <c r="L180" s="185">
        <f t="shared" si="118"/>
        <v>116542890.65000015</v>
      </c>
      <c r="M180" s="98"/>
      <c r="N180" s="98"/>
      <c r="O180" s="98"/>
      <c r="P180" s="98"/>
      <c r="Q180" s="98"/>
      <c r="R180" s="98"/>
      <c r="S180" s="73"/>
      <c r="T180" s="73"/>
      <c r="U180" s="73"/>
      <c r="V180" s="73"/>
      <c r="W180" s="73"/>
      <c r="X180" s="98"/>
      <c r="Y180" s="98"/>
      <c r="Z180" s="98"/>
      <c r="AA180" s="98"/>
      <c r="AB180" s="98"/>
      <c r="AC180" s="98"/>
      <c r="AD180" s="98"/>
      <c r="AE180" s="98"/>
      <c r="AF180" s="98"/>
      <c r="AG180" s="98"/>
      <c r="AH180" s="73"/>
      <c r="AI180" s="73"/>
      <c r="AJ180" s="73"/>
      <c r="AK180" s="185"/>
      <c r="AL180" s="185"/>
      <c r="AM180" s="185"/>
      <c r="AN180" s="185"/>
      <c r="AO180" s="185"/>
      <c r="AP180" s="185"/>
      <c r="AQ180" s="185"/>
      <c r="AR180" s="303"/>
      <c r="AS180" s="185"/>
      <c r="AT180" s="303"/>
      <c r="AU180" s="521"/>
      <c r="AW180" s="115">
        <f t="shared" si="119"/>
        <v>0</v>
      </c>
      <c r="AX180" s="115">
        <f t="shared" si="120"/>
        <v>0</v>
      </c>
      <c r="AY180" s="112">
        <f t="shared" si="121"/>
        <v>0</v>
      </c>
      <c r="AZ180" s="115">
        <f t="shared" si="122"/>
        <v>0</v>
      </c>
      <c r="BA180" s="175">
        <f t="shared" si="23"/>
        <v>0</v>
      </c>
      <c r="BB180" s="118"/>
    </row>
    <row r="181" spans="1:54" s="134" customFormat="1" ht="15.75" x14ac:dyDescent="0.25">
      <c r="A181" s="516">
        <v>45562</v>
      </c>
      <c r="B181" s="319"/>
      <c r="C181" s="177" t="s">
        <v>687</v>
      </c>
      <c r="D181" s="652"/>
      <c r="E181" s="191" t="s">
        <v>486</v>
      </c>
      <c r="F181" s="74"/>
      <c r="G181" s="98"/>
      <c r="H181" s="10">
        <f>H180+F181-G181</f>
        <v>116488717.77000016</v>
      </c>
      <c r="I181" s="310">
        <v>2000</v>
      </c>
      <c r="J181" s="151"/>
      <c r="K181" s="10">
        <f t="shared" si="124"/>
        <v>56172.88</v>
      </c>
      <c r="L181" s="185">
        <f t="shared" si="118"/>
        <v>116544890.65000015</v>
      </c>
      <c r="M181" s="98"/>
      <c r="N181" s="98"/>
      <c r="O181" s="98"/>
      <c r="P181" s="98"/>
      <c r="Q181" s="98"/>
      <c r="R181" s="98"/>
      <c r="S181" s="98"/>
      <c r="T181" s="98"/>
      <c r="U181" s="98"/>
      <c r="V181" s="98"/>
      <c r="W181" s="98"/>
      <c r="X181" s="98"/>
      <c r="Y181" s="98"/>
      <c r="Z181" s="98"/>
      <c r="AA181" s="98"/>
      <c r="AB181" s="98"/>
      <c r="AC181" s="98"/>
      <c r="AD181" s="98"/>
      <c r="AE181" s="98"/>
      <c r="AF181" s="98"/>
      <c r="AG181" s="98"/>
      <c r="AH181" s="73"/>
      <c r="AI181" s="73"/>
      <c r="AJ181" s="73"/>
      <c r="AK181" s="185"/>
      <c r="AL181" s="185"/>
      <c r="AM181" s="185"/>
      <c r="AN181" s="185"/>
      <c r="AO181" s="185"/>
      <c r="AP181" s="185"/>
      <c r="AQ181" s="185"/>
      <c r="AR181" s="303"/>
      <c r="AS181" s="185"/>
      <c r="AT181" s="303"/>
      <c r="AU181" s="521"/>
      <c r="AW181" s="115">
        <f t="shared" si="119"/>
        <v>0</v>
      </c>
      <c r="AX181" s="115">
        <f t="shared" si="120"/>
        <v>0</v>
      </c>
      <c r="AY181" s="112">
        <f t="shared" si="121"/>
        <v>0</v>
      </c>
      <c r="AZ181" s="115">
        <f t="shared" si="122"/>
        <v>0</v>
      </c>
      <c r="BA181" s="175">
        <f t="shared" si="23"/>
        <v>0</v>
      </c>
      <c r="BB181" s="118"/>
    </row>
    <row r="182" spans="1:54" s="134" customFormat="1" ht="33" customHeight="1" x14ac:dyDescent="0.25">
      <c r="A182" s="516">
        <v>45565</v>
      </c>
      <c r="B182" s="189"/>
      <c r="C182" s="177" t="s">
        <v>690</v>
      </c>
      <c r="D182" s="476" t="s">
        <v>640</v>
      </c>
      <c r="E182" s="178" t="s">
        <v>699</v>
      </c>
      <c r="F182" s="73"/>
      <c r="G182" s="73"/>
      <c r="H182" s="10">
        <f>H181+F182-G182</f>
        <v>116488717.77000016</v>
      </c>
      <c r="I182" s="151"/>
      <c r="J182" s="151"/>
      <c r="K182" s="10">
        <f t="shared" si="124"/>
        <v>56172.88</v>
      </c>
      <c r="L182" s="185">
        <f t="shared" si="118"/>
        <v>116544890.65000015</v>
      </c>
      <c r="M182" s="98"/>
      <c r="N182" s="99"/>
      <c r="O182" s="98"/>
      <c r="P182" s="98"/>
      <c r="Q182" s="500"/>
      <c r="R182" s="98"/>
      <c r="S182" s="98"/>
      <c r="T182" s="98"/>
      <c r="U182" s="98"/>
      <c r="V182" s="98"/>
      <c r="W182" s="98"/>
      <c r="X182" s="98"/>
      <c r="Y182" s="499"/>
      <c r="Z182" s="98"/>
      <c r="AA182" s="98"/>
      <c r="AB182" s="98"/>
      <c r="AC182" s="98"/>
      <c r="AD182" s="98"/>
      <c r="AE182" s="98"/>
      <c r="AF182" s="98"/>
      <c r="AG182" s="98"/>
      <c r="AH182" s="73"/>
      <c r="AI182" s="73"/>
      <c r="AJ182" s="73"/>
      <c r="AK182" s="185"/>
      <c r="AL182" s="499"/>
      <c r="AM182" s="73"/>
      <c r="AN182" s="73"/>
      <c r="AO182" s="498"/>
      <c r="AP182" s="185"/>
      <c r="AQ182" s="185"/>
      <c r="AR182" s="303"/>
      <c r="AS182" s="185"/>
      <c r="AT182" s="303"/>
      <c r="AU182" s="521"/>
      <c r="AW182" s="115">
        <f t="shared" si="119"/>
        <v>0</v>
      </c>
      <c r="AX182" s="115">
        <f t="shared" si="120"/>
        <v>0</v>
      </c>
      <c r="AY182" s="112">
        <f t="shared" si="121"/>
        <v>0</v>
      </c>
      <c r="AZ182" s="115">
        <f t="shared" si="122"/>
        <v>0</v>
      </c>
      <c r="BA182" s="175">
        <f t="shared" ref="BA182:BA248" si="128">AY182-AZ182</f>
        <v>0</v>
      </c>
      <c r="BB182" s="118"/>
    </row>
    <row r="183" spans="1:54" s="134" customFormat="1" ht="15.75" hidden="1" x14ac:dyDescent="0.25">
      <c r="A183" s="566"/>
      <c r="B183" s="338"/>
      <c r="C183" s="275"/>
      <c r="D183" s="454"/>
      <c r="E183" s="215"/>
      <c r="F183" s="98"/>
      <c r="G183" s="98"/>
      <c r="H183" s="10">
        <f t="shared" si="123"/>
        <v>116488717.77000016</v>
      </c>
      <c r="I183" s="151"/>
      <c r="J183" s="151"/>
      <c r="K183" s="10">
        <f t="shared" si="124"/>
        <v>56172.88</v>
      </c>
      <c r="L183" s="185">
        <f t="shared" si="118"/>
        <v>116544890.65000015</v>
      </c>
      <c r="M183" s="98"/>
      <c r="N183" s="98"/>
      <c r="O183" s="98"/>
      <c r="P183" s="98"/>
      <c r="Q183" s="98"/>
      <c r="R183" s="98"/>
      <c r="S183" s="98"/>
      <c r="T183" s="98"/>
      <c r="U183" s="98"/>
      <c r="V183" s="98"/>
      <c r="W183" s="98"/>
      <c r="X183" s="98"/>
      <c r="Y183" s="98"/>
      <c r="Z183" s="98"/>
      <c r="AA183" s="98"/>
      <c r="AB183" s="98"/>
      <c r="AC183" s="98"/>
      <c r="AD183" s="98"/>
      <c r="AE183" s="98"/>
      <c r="AF183" s="98"/>
      <c r="AG183" s="98"/>
      <c r="AH183" s="73"/>
      <c r="AI183" s="73"/>
      <c r="AJ183" s="73"/>
      <c r="AK183" s="185"/>
      <c r="AL183" s="185"/>
      <c r="AM183" s="185"/>
      <c r="AN183" s="185"/>
      <c r="AO183" s="185"/>
      <c r="AP183" s="185"/>
      <c r="AQ183" s="185"/>
      <c r="AR183" s="303"/>
      <c r="AS183" s="185"/>
      <c r="AT183" s="303"/>
      <c r="AU183" s="521"/>
      <c r="AW183" s="115">
        <f t="shared" si="119"/>
        <v>0</v>
      </c>
      <c r="AX183" s="115">
        <f t="shared" si="120"/>
        <v>0</v>
      </c>
      <c r="AY183" s="112">
        <f t="shared" si="121"/>
        <v>0</v>
      </c>
      <c r="AZ183" s="115">
        <f t="shared" si="122"/>
        <v>0</v>
      </c>
      <c r="BA183" s="175">
        <f t="shared" si="128"/>
        <v>0</v>
      </c>
      <c r="BB183" s="118"/>
    </row>
    <row r="184" spans="1:54" s="134" customFormat="1" ht="15.75" hidden="1" x14ac:dyDescent="0.25">
      <c r="A184" s="566"/>
      <c r="B184" s="213"/>
      <c r="C184" s="275"/>
      <c r="D184" s="454"/>
      <c r="E184" s="215"/>
      <c r="F184" s="98"/>
      <c r="G184" s="98"/>
      <c r="H184" s="10">
        <f t="shared" si="123"/>
        <v>116488717.77000016</v>
      </c>
      <c r="I184" s="151"/>
      <c r="J184" s="151"/>
      <c r="K184" s="10">
        <f t="shared" si="124"/>
        <v>56172.88</v>
      </c>
      <c r="L184" s="185">
        <f t="shared" si="118"/>
        <v>116544890.65000015</v>
      </c>
      <c r="M184" s="98"/>
      <c r="N184" s="98"/>
      <c r="O184" s="98"/>
      <c r="P184" s="98"/>
      <c r="Q184" s="98"/>
      <c r="R184" s="98"/>
      <c r="S184" s="98"/>
      <c r="T184" s="98"/>
      <c r="U184" s="98"/>
      <c r="V184" s="98"/>
      <c r="W184" s="98"/>
      <c r="X184" s="98"/>
      <c r="Y184" s="98"/>
      <c r="Z184" s="98"/>
      <c r="AA184" s="98"/>
      <c r="AB184" s="98"/>
      <c r="AC184" s="98"/>
      <c r="AD184" s="98"/>
      <c r="AE184" s="98"/>
      <c r="AF184" s="98"/>
      <c r="AG184" s="98"/>
      <c r="AH184" s="73"/>
      <c r="AI184" s="73"/>
      <c r="AJ184" s="73"/>
      <c r="AK184" s="185"/>
      <c r="AL184" s="185"/>
      <c r="AM184" s="185"/>
      <c r="AN184" s="185"/>
      <c r="AO184" s="185"/>
      <c r="AP184" s="185"/>
      <c r="AQ184" s="185"/>
      <c r="AR184" s="303"/>
      <c r="AS184" s="185"/>
      <c r="AT184" s="303"/>
      <c r="AU184" s="521"/>
      <c r="AW184" s="115">
        <f t="shared" si="119"/>
        <v>0</v>
      </c>
      <c r="AX184" s="115">
        <f t="shared" si="120"/>
        <v>0</v>
      </c>
      <c r="AY184" s="112">
        <f t="shared" si="121"/>
        <v>0</v>
      </c>
      <c r="AZ184" s="115">
        <f t="shared" si="122"/>
        <v>0</v>
      </c>
      <c r="BA184" s="175">
        <f t="shared" si="128"/>
        <v>0</v>
      </c>
      <c r="BB184" s="118"/>
    </row>
    <row r="185" spans="1:54" s="134" customFormat="1" ht="15.75" hidden="1" x14ac:dyDescent="0.25">
      <c r="A185" s="566"/>
      <c r="B185" s="217"/>
      <c r="C185" s="275"/>
      <c r="D185" s="454"/>
      <c r="E185" s="215"/>
      <c r="F185" s="98"/>
      <c r="G185" s="98"/>
      <c r="H185" s="10">
        <f t="shared" si="123"/>
        <v>116488717.77000016</v>
      </c>
      <c r="I185" s="151"/>
      <c r="J185" s="151"/>
      <c r="K185" s="10">
        <f t="shared" si="124"/>
        <v>56172.88</v>
      </c>
      <c r="L185" s="185">
        <f t="shared" si="118"/>
        <v>116544890.65000015</v>
      </c>
      <c r="M185" s="98"/>
      <c r="N185" s="98"/>
      <c r="O185" s="98"/>
      <c r="P185" s="98"/>
      <c r="Q185" s="98"/>
      <c r="R185" s="98"/>
      <c r="S185" s="98"/>
      <c r="T185" s="98"/>
      <c r="U185" s="98"/>
      <c r="V185" s="98"/>
      <c r="W185" s="98"/>
      <c r="X185" s="98"/>
      <c r="Y185" s="98"/>
      <c r="Z185" s="98"/>
      <c r="AA185" s="98"/>
      <c r="AB185" s="98"/>
      <c r="AC185" s="98"/>
      <c r="AD185" s="98"/>
      <c r="AE185" s="98"/>
      <c r="AF185" s="98"/>
      <c r="AG185" s="98"/>
      <c r="AH185" s="73"/>
      <c r="AI185" s="73"/>
      <c r="AJ185" s="73"/>
      <c r="AK185" s="185"/>
      <c r="AL185" s="185"/>
      <c r="AM185" s="185"/>
      <c r="AN185" s="185"/>
      <c r="AO185" s="185"/>
      <c r="AP185" s="185"/>
      <c r="AQ185" s="185"/>
      <c r="AR185" s="303"/>
      <c r="AS185" s="185"/>
      <c r="AT185" s="303"/>
      <c r="AU185" s="521"/>
      <c r="AW185" s="115">
        <f t="shared" si="119"/>
        <v>0</v>
      </c>
      <c r="AX185" s="115">
        <f t="shared" si="120"/>
        <v>0</v>
      </c>
      <c r="AY185" s="112">
        <f t="shared" si="121"/>
        <v>0</v>
      </c>
      <c r="AZ185" s="115">
        <f t="shared" si="122"/>
        <v>0</v>
      </c>
      <c r="BA185" s="175">
        <f t="shared" si="128"/>
        <v>0</v>
      </c>
      <c r="BB185" s="118"/>
    </row>
    <row r="186" spans="1:54" s="134" customFormat="1" ht="15.75" hidden="1" x14ac:dyDescent="0.25">
      <c r="A186" s="567"/>
      <c r="B186" s="217"/>
      <c r="C186" s="217"/>
      <c r="D186" s="263"/>
      <c r="E186" s="215"/>
      <c r="F186" s="98"/>
      <c r="G186" s="98"/>
      <c r="H186" s="10">
        <f t="shared" si="123"/>
        <v>116488717.77000016</v>
      </c>
      <c r="I186" s="151"/>
      <c r="J186" s="151"/>
      <c r="K186" s="10">
        <f t="shared" si="124"/>
        <v>56172.88</v>
      </c>
      <c r="L186" s="185">
        <f t="shared" si="118"/>
        <v>116544890.65000015</v>
      </c>
      <c r="M186" s="98"/>
      <c r="N186" s="98"/>
      <c r="O186" s="98"/>
      <c r="P186" s="98"/>
      <c r="Q186" s="98"/>
      <c r="R186" s="98"/>
      <c r="S186" s="98"/>
      <c r="T186" s="98"/>
      <c r="U186" s="98"/>
      <c r="V186" s="98"/>
      <c r="W186" s="98"/>
      <c r="X186" s="98"/>
      <c r="Y186" s="98"/>
      <c r="Z186" s="98"/>
      <c r="AA186" s="98"/>
      <c r="AB186" s="98"/>
      <c r="AC186" s="98"/>
      <c r="AD186" s="98"/>
      <c r="AE186" s="98"/>
      <c r="AF186" s="98"/>
      <c r="AG186" s="98"/>
      <c r="AH186" s="73"/>
      <c r="AI186" s="73"/>
      <c r="AJ186" s="73"/>
      <c r="AK186" s="185"/>
      <c r="AL186" s="185"/>
      <c r="AM186" s="185"/>
      <c r="AN186" s="185"/>
      <c r="AO186" s="185"/>
      <c r="AP186" s="185"/>
      <c r="AQ186" s="185"/>
      <c r="AR186" s="303"/>
      <c r="AS186" s="185"/>
      <c r="AT186" s="303"/>
      <c r="AU186" s="521"/>
      <c r="AW186" s="115">
        <f t="shared" si="119"/>
        <v>0</v>
      </c>
      <c r="AX186" s="115">
        <f t="shared" si="120"/>
        <v>0</v>
      </c>
      <c r="AY186" s="112">
        <f t="shared" si="121"/>
        <v>0</v>
      </c>
      <c r="AZ186" s="115">
        <f t="shared" si="122"/>
        <v>0</v>
      </c>
      <c r="BA186" s="175">
        <f t="shared" si="128"/>
        <v>0</v>
      </c>
      <c r="BB186" s="118"/>
    </row>
    <row r="187" spans="1:54" s="134" customFormat="1" ht="33.75" customHeight="1" x14ac:dyDescent="0.25">
      <c r="A187" s="541">
        <v>45565</v>
      </c>
      <c r="B187" s="217"/>
      <c r="C187" s="189" t="s">
        <v>693</v>
      </c>
      <c r="D187" s="263"/>
      <c r="E187" s="502" t="s">
        <v>691</v>
      </c>
      <c r="F187" s="73">
        <v>23721.74</v>
      </c>
      <c r="G187" s="98"/>
      <c r="H187" s="10">
        <f t="shared" si="123"/>
        <v>116512439.51000015</v>
      </c>
      <c r="I187" s="151"/>
      <c r="J187" s="151"/>
      <c r="K187" s="10">
        <f t="shared" si="124"/>
        <v>56172.88</v>
      </c>
      <c r="L187" s="185">
        <f t="shared" si="118"/>
        <v>116568612.39000015</v>
      </c>
      <c r="M187" s="98"/>
      <c r="N187" s="98"/>
      <c r="O187" s="98"/>
      <c r="P187" s="98"/>
      <c r="Q187" s="98"/>
      <c r="R187" s="98"/>
      <c r="S187" s="98"/>
      <c r="T187" s="98"/>
      <c r="U187" s="98"/>
      <c r="V187" s="98"/>
      <c r="W187" s="98"/>
      <c r="X187" s="98"/>
      <c r="Y187" s="98"/>
      <c r="Z187" s="98"/>
      <c r="AA187" s="98"/>
      <c r="AB187" s="98"/>
      <c r="AC187" s="98"/>
      <c r="AD187" s="98"/>
      <c r="AE187" s="98"/>
      <c r="AF187" s="98"/>
      <c r="AG187" s="98"/>
      <c r="AH187" s="73"/>
      <c r="AI187" s="73"/>
      <c r="AJ187" s="73"/>
      <c r="AK187" s="185"/>
      <c r="AL187" s="185"/>
      <c r="AM187" s="185"/>
      <c r="AN187" s="185"/>
      <c r="AO187" s="185"/>
      <c r="AP187" s="185"/>
      <c r="AQ187" s="185"/>
      <c r="AR187" s="303"/>
      <c r="AS187" s="185"/>
      <c r="AT187" s="303"/>
      <c r="AU187" s="521"/>
      <c r="AW187" s="115">
        <f t="shared" si="119"/>
        <v>0</v>
      </c>
      <c r="AX187" s="115">
        <f t="shared" si="120"/>
        <v>0</v>
      </c>
      <c r="AY187" s="112">
        <f t="shared" si="121"/>
        <v>0</v>
      </c>
      <c r="AZ187" s="115">
        <f t="shared" si="122"/>
        <v>0</v>
      </c>
      <c r="BA187" s="175">
        <f t="shared" si="128"/>
        <v>0</v>
      </c>
      <c r="BB187" s="118"/>
    </row>
    <row r="188" spans="1:54" s="134" customFormat="1" ht="35.25" customHeight="1" x14ac:dyDescent="0.25">
      <c r="A188" s="518">
        <v>45565</v>
      </c>
      <c r="B188" s="217"/>
      <c r="C188" s="189" t="s">
        <v>694</v>
      </c>
      <c r="D188" s="263"/>
      <c r="E188" s="502" t="s">
        <v>692</v>
      </c>
      <c r="F188" s="98"/>
      <c r="G188" s="98"/>
      <c r="H188" s="10">
        <f t="shared" si="123"/>
        <v>116512439.51000015</v>
      </c>
      <c r="I188" s="310">
        <v>9.99</v>
      </c>
      <c r="J188" s="151"/>
      <c r="K188" s="10">
        <f t="shared" si="124"/>
        <v>56182.869999999995</v>
      </c>
      <c r="L188" s="185">
        <f t="shared" si="118"/>
        <v>116568622.38000016</v>
      </c>
      <c r="M188" s="98"/>
      <c r="N188" s="98"/>
      <c r="O188" s="98"/>
      <c r="P188" s="98"/>
      <c r="Q188" s="98"/>
      <c r="R188" s="98"/>
      <c r="S188" s="98"/>
      <c r="T188" s="98"/>
      <c r="U188" s="98"/>
      <c r="V188" s="98"/>
      <c r="W188" s="98"/>
      <c r="X188" s="98"/>
      <c r="Y188" s="98"/>
      <c r="Z188" s="98"/>
      <c r="AA188" s="98"/>
      <c r="AB188" s="98"/>
      <c r="AC188" s="98"/>
      <c r="AD188" s="98"/>
      <c r="AE188" s="98"/>
      <c r="AF188" s="98"/>
      <c r="AG188" s="98"/>
      <c r="AH188" s="73"/>
      <c r="AI188" s="73"/>
      <c r="AJ188" s="73"/>
      <c r="AK188" s="185"/>
      <c r="AL188" s="185"/>
      <c r="AM188" s="185"/>
      <c r="AN188" s="185"/>
      <c r="AO188" s="185"/>
      <c r="AP188" s="185"/>
      <c r="AQ188" s="185"/>
      <c r="AR188" s="303"/>
      <c r="AS188" s="185"/>
      <c r="AT188" s="303"/>
      <c r="AU188" s="521"/>
      <c r="AW188" s="115">
        <f t="shared" si="119"/>
        <v>0</v>
      </c>
      <c r="AX188" s="115">
        <f t="shared" si="120"/>
        <v>0</v>
      </c>
      <c r="AY188" s="112">
        <f t="shared" si="121"/>
        <v>0</v>
      </c>
      <c r="AZ188" s="115">
        <f t="shared" si="122"/>
        <v>0</v>
      </c>
      <c r="BA188" s="175">
        <f t="shared" si="128"/>
        <v>0</v>
      </c>
      <c r="BB188" s="118"/>
    </row>
    <row r="189" spans="1:54" s="131" customFormat="1" ht="16.5" thickBot="1" x14ac:dyDescent="0.3">
      <c r="A189" s="559"/>
      <c r="B189" s="222"/>
      <c r="C189" s="222"/>
      <c r="D189" s="453"/>
      <c r="E189" s="501" t="s">
        <v>685</v>
      </c>
      <c r="F189" s="582">
        <f>SUM(F169:F188)</f>
        <v>1420737.8599999999</v>
      </c>
      <c r="G189" s="583">
        <f>SUM(G168:G188)</f>
        <v>1848547.8800000001</v>
      </c>
      <c r="H189" s="582">
        <f>H188</f>
        <v>116512439.51000015</v>
      </c>
      <c r="I189" s="582">
        <f>SUM(I169:I188)</f>
        <v>8509.99</v>
      </c>
      <c r="J189" s="582">
        <f>SUM(J169:J188)</f>
        <v>0</v>
      </c>
      <c r="K189" s="582">
        <f>K188</f>
        <v>56182.869999999995</v>
      </c>
      <c r="L189" s="582">
        <f>H189+K189</f>
        <v>116568622.38000016</v>
      </c>
      <c r="M189" s="75">
        <f>SUM(M169:M188)</f>
        <v>135000</v>
      </c>
      <c r="N189" s="75">
        <f t="shared" ref="N189:AU189" si="129">SUM(N169:N188)</f>
        <v>0</v>
      </c>
      <c r="O189" s="75">
        <f t="shared" si="129"/>
        <v>0</v>
      </c>
      <c r="P189" s="75">
        <f t="shared" si="129"/>
        <v>0</v>
      </c>
      <c r="Q189" s="75">
        <f t="shared" si="129"/>
        <v>0</v>
      </c>
      <c r="R189" s="75">
        <f t="shared" si="129"/>
        <v>0</v>
      </c>
      <c r="S189" s="75">
        <f t="shared" si="129"/>
        <v>90000</v>
      </c>
      <c r="T189" s="75">
        <f t="shared" si="129"/>
        <v>11250</v>
      </c>
      <c r="U189" s="75">
        <f t="shared" si="129"/>
        <v>0</v>
      </c>
      <c r="V189" s="75">
        <f t="shared" si="129"/>
        <v>0</v>
      </c>
      <c r="W189" s="75">
        <f t="shared" si="129"/>
        <v>0</v>
      </c>
      <c r="X189" s="75">
        <f t="shared" si="129"/>
        <v>0</v>
      </c>
      <c r="Y189" s="75">
        <f t="shared" si="129"/>
        <v>0</v>
      </c>
      <c r="Z189" s="75">
        <f t="shared" si="129"/>
        <v>0</v>
      </c>
      <c r="AA189" s="75">
        <f t="shared" si="129"/>
        <v>0</v>
      </c>
      <c r="AB189" s="75">
        <f t="shared" si="129"/>
        <v>0</v>
      </c>
      <c r="AC189" s="75">
        <f t="shared" si="129"/>
        <v>0</v>
      </c>
      <c r="AD189" s="75">
        <f t="shared" si="129"/>
        <v>0</v>
      </c>
      <c r="AE189" s="75">
        <f t="shared" si="129"/>
        <v>0</v>
      </c>
      <c r="AF189" s="75">
        <f t="shared" si="129"/>
        <v>0</v>
      </c>
      <c r="AG189" s="75">
        <f t="shared" si="129"/>
        <v>0</v>
      </c>
      <c r="AH189" s="75">
        <f t="shared" si="129"/>
        <v>0</v>
      </c>
      <c r="AI189" s="75">
        <f t="shared" si="129"/>
        <v>0</v>
      </c>
      <c r="AJ189" s="75">
        <f t="shared" si="129"/>
        <v>-44102.77</v>
      </c>
      <c r="AK189" s="75">
        <f t="shared" si="129"/>
        <v>0</v>
      </c>
      <c r="AL189" s="75">
        <f t="shared" si="129"/>
        <v>-9432</v>
      </c>
      <c r="AM189" s="75">
        <f t="shared" si="129"/>
        <v>-5539.31</v>
      </c>
      <c r="AN189" s="75">
        <f t="shared" si="129"/>
        <v>-980</v>
      </c>
      <c r="AO189" s="75">
        <f t="shared" si="129"/>
        <v>-6562.5</v>
      </c>
      <c r="AP189" s="75">
        <f t="shared" si="129"/>
        <v>-4328</v>
      </c>
      <c r="AQ189" s="75">
        <f t="shared" si="129"/>
        <v>0</v>
      </c>
      <c r="AR189" s="75">
        <f t="shared" si="129"/>
        <v>0</v>
      </c>
      <c r="AS189" s="75">
        <f t="shared" si="129"/>
        <v>0</v>
      </c>
      <c r="AT189" s="75">
        <f t="shared" si="129"/>
        <v>0</v>
      </c>
      <c r="AU189" s="537">
        <f t="shared" si="129"/>
        <v>0</v>
      </c>
      <c r="AW189" s="115">
        <f>G189+J189+SUM(AH189:AU189)</f>
        <v>1777603.3</v>
      </c>
      <c r="AX189" s="115">
        <f>SUM(M189:AG189)</f>
        <v>236250</v>
      </c>
      <c r="AY189" s="112">
        <f>AW189-AX189</f>
        <v>1541353.3</v>
      </c>
      <c r="AZ189" s="115">
        <f>AY189-J189</f>
        <v>1541353.3</v>
      </c>
      <c r="BA189" s="175">
        <f t="shared" si="128"/>
        <v>0</v>
      </c>
      <c r="BB189" s="118"/>
    </row>
    <row r="190" spans="1:54" s="134" customFormat="1" ht="15.75" x14ac:dyDescent="0.25">
      <c r="A190" s="558"/>
      <c r="B190" s="213"/>
      <c r="C190" s="213"/>
      <c r="D190" s="455"/>
      <c r="E190" s="215"/>
      <c r="F190" s="73"/>
      <c r="G190" s="73"/>
      <c r="H190" s="76"/>
      <c r="I190" s="73"/>
      <c r="J190" s="73"/>
      <c r="K190" s="76"/>
      <c r="L190" s="185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3"/>
      <c r="Z190" s="73"/>
      <c r="AA190" s="73"/>
      <c r="AB190" s="73"/>
      <c r="AC190" s="73"/>
      <c r="AD190" s="73"/>
      <c r="AE190" s="73"/>
      <c r="AF190" s="73"/>
      <c r="AG190" s="73"/>
      <c r="AH190" s="73"/>
      <c r="AI190" s="73"/>
      <c r="AJ190" s="73"/>
      <c r="AK190" s="73"/>
      <c r="AL190" s="73"/>
      <c r="AM190" s="73"/>
      <c r="AN190" s="73"/>
      <c r="AO190" s="73"/>
      <c r="AP190" s="73"/>
      <c r="AQ190" s="73"/>
      <c r="AR190" s="73"/>
      <c r="AS190" s="73"/>
      <c r="AT190" s="73"/>
      <c r="AU190" s="584"/>
      <c r="AW190" s="115">
        <f t="shared" si="119"/>
        <v>0</v>
      </c>
      <c r="AX190" s="115">
        <f t="shared" si="120"/>
        <v>0</v>
      </c>
      <c r="AY190" s="112">
        <f t="shared" si="121"/>
        <v>0</v>
      </c>
      <c r="AZ190" s="115">
        <f t="shared" si="122"/>
        <v>0</v>
      </c>
      <c r="BA190" s="175">
        <f t="shared" si="128"/>
        <v>0</v>
      </c>
      <c r="BB190" s="118"/>
    </row>
    <row r="191" spans="1:54" s="111" customFormat="1" ht="16.5" thickBot="1" x14ac:dyDescent="0.3">
      <c r="A191" s="568"/>
      <c r="B191" s="569"/>
      <c r="C191" s="569"/>
      <c r="D191" s="570"/>
      <c r="E191" s="571" t="s">
        <v>645</v>
      </c>
      <c r="F191" s="572">
        <f>+F147+F168+F189</f>
        <v>3635683.88</v>
      </c>
      <c r="G191" s="572">
        <f>+G147+G168+G189</f>
        <v>4294202.68</v>
      </c>
      <c r="H191" s="572">
        <f>H189</f>
        <v>116512439.51000015</v>
      </c>
      <c r="I191" s="572">
        <f>+I147+I168+I189</f>
        <v>8509.99</v>
      </c>
      <c r="J191" s="572">
        <f>+J147+J168+J189</f>
        <v>0</v>
      </c>
      <c r="K191" s="573">
        <f>K189</f>
        <v>56182.869999999995</v>
      </c>
      <c r="L191" s="574">
        <f>H191+K191</f>
        <v>116568622.38000016</v>
      </c>
      <c r="M191" s="572">
        <f>+M147+M168+M189</f>
        <v>405000</v>
      </c>
      <c r="N191" s="572">
        <f t="shared" ref="N191:AT191" si="130">+N147+N168+N189</f>
        <v>216400</v>
      </c>
      <c r="O191" s="572">
        <f t="shared" si="130"/>
        <v>171652.01</v>
      </c>
      <c r="P191" s="572">
        <f t="shared" si="130"/>
        <v>0</v>
      </c>
      <c r="Q191" s="572">
        <f t="shared" si="130"/>
        <v>644750</v>
      </c>
      <c r="R191" s="572">
        <f t="shared" si="130"/>
        <v>0</v>
      </c>
      <c r="S191" s="572">
        <f t="shared" si="130"/>
        <v>150000</v>
      </c>
      <c r="T191" s="572">
        <f t="shared" si="130"/>
        <v>11250</v>
      </c>
      <c r="U191" s="572">
        <f t="shared" si="130"/>
        <v>0</v>
      </c>
      <c r="V191" s="572">
        <f t="shared" si="130"/>
        <v>0</v>
      </c>
      <c r="W191" s="572">
        <f t="shared" si="130"/>
        <v>305217.39</v>
      </c>
      <c r="X191" s="572">
        <f t="shared" si="130"/>
        <v>0</v>
      </c>
      <c r="Y191" s="572">
        <f t="shared" si="130"/>
        <v>710500</v>
      </c>
      <c r="Z191" s="572">
        <f t="shared" si="130"/>
        <v>0</v>
      </c>
      <c r="AA191" s="572">
        <f t="shared" si="130"/>
        <v>0</v>
      </c>
      <c r="AB191" s="572">
        <f t="shared" si="130"/>
        <v>0</v>
      </c>
      <c r="AC191" s="572">
        <f t="shared" si="130"/>
        <v>0</v>
      </c>
      <c r="AD191" s="572">
        <f t="shared" si="130"/>
        <v>0</v>
      </c>
      <c r="AE191" s="572">
        <f t="shared" si="130"/>
        <v>0</v>
      </c>
      <c r="AF191" s="572">
        <f t="shared" si="130"/>
        <v>-7200</v>
      </c>
      <c r="AG191" s="572">
        <f t="shared" si="130"/>
        <v>0</v>
      </c>
      <c r="AH191" s="572">
        <f t="shared" si="130"/>
        <v>0</v>
      </c>
      <c r="AI191" s="572">
        <f t="shared" si="130"/>
        <v>1716.52</v>
      </c>
      <c r="AJ191" s="572">
        <f t="shared" si="130"/>
        <v>0</v>
      </c>
      <c r="AK191" s="572">
        <f t="shared" si="130"/>
        <v>0</v>
      </c>
      <c r="AL191" s="572">
        <f t="shared" si="130"/>
        <v>5712</v>
      </c>
      <c r="AM191" s="572">
        <f t="shared" si="130"/>
        <v>0</v>
      </c>
      <c r="AN191" s="572">
        <f t="shared" si="130"/>
        <v>484</v>
      </c>
      <c r="AO191" s="572">
        <f t="shared" si="130"/>
        <v>0</v>
      </c>
      <c r="AP191" s="572">
        <f t="shared" si="130"/>
        <v>0</v>
      </c>
      <c r="AQ191" s="572">
        <f t="shared" si="130"/>
        <v>0</v>
      </c>
      <c r="AR191" s="572">
        <f t="shared" si="130"/>
        <v>0</v>
      </c>
      <c r="AS191" s="572">
        <f t="shared" si="130"/>
        <v>0</v>
      </c>
      <c r="AT191" s="572">
        <f t="shared" si="130"/>
        <v>-1.8189894035458565E-12</v>
      </c>
      <c r="AU191" s="575">
        <f t="shared" ref="AU191" si="131">+AU147+AU168+AU189+AU128</f>
        <v>0</v>
      </c>
      <c r="AW191" s="115">
        <f t="shared" si="119"/>
        <v>4302115.1999999993</v>
      </c>
      <c r="AX191" s="115">
        <f t="shared" si="120"/>
        <v>2607569.4</v>
      </c>
      <c r="AY191" s="112">
        <f t="shared" si="121"/>
        <v>1694545.7999999993</v>
      </c>
      <c r="AZ191" s="115">
        <f t="shared" si="122"/>
        <v>1694545.7999999993</v>
      </c>
      <c r="BA191" s="167">
        <f t="shared" si="128"/>
        <v>0</v>
      </c>
      <c r="BB191" s="168"/>
    </row>
    <row r="192" spans="1:54" s="131" customFormat="1" ht="15.75" x14ac:dyDescent="0.25">
      <c r="A192" s="560"/>
      <c r="B192" s="249"/>
      <c r="C192" s="249"/>
      <c r="D192" s="267"/>
      <c r="E192" s="268"/>
      <c r="F192" s="139"/>
      <c r="G192" s="139"/>
      <c r="H192" s="139"/>
      <c r="I192" s="139"/>
      <c r="J192" s="139"/>
      <c r="K192" s="327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  <c r="AC192" s="139"/>
      <c r="AD192" s="139"/>
      <c r="AE192" s="139"/>
      <c r="AF192" s="139"/>
      <c r="AG192" s="139"/>
      <c r="AH192" s="164"/>
      <c r="AI192" s="164"/>
      <c r="AJ192" s="164"/>
      <c r="AK192" s="164"/>
      <c r="AL192" s="164"/>
      <c r="AM192" s="164"/>
      <c r="AN192" s="164"/>
      <c r="AO192" s="164"/>
      <c r="AP192" s="164"/>
      <c r="AQ192" s="164"/>
      <c r="AR192" s="164"/>
      <c r="AS192" s="164"/>
      <c r="AT192" s="164"/>
      <c r="AU192" s="597"/>
      <c r="AW192" s="115">
        <f t="shared" si="119"/>
        <v>0</v>
      </c>
      <c r="AX192" s="115">
        <f t="shared" si="120"/>
        <v>0</v>
      </c>
      <c r="AY192" s="112">
        <f t="shared" si="121"/>
        <v>0</v>
      </c>
      <c r="AZ192" s="115">
        <f t="shared" si="122"/>
        <v>0</v>
      </c>
      <c r="BA192" s="175">
        <f t="shared" si="128"/>
        <v>0</v>
      </c>
      <c r="BB192" s="118"/>
    </row>
    <row r="193" spans="1:54" s="587" customFormat="1" ht="15.75" hidden="1" customHeight="1" x14ac:dyDescent="0.25">
      <c r="A193" s="553">
        <v>45566</v>
      </c>
      <c r="B193" s="585"/>
      <c r="C193" s="585"/>
      <c r="D193" s="586"/>
      <c r="E193" s="395" t="s">
        <v>8</v>
      </c>
      <c r="F193" s="329">
        <f>F191+F128</f>
        <v>26026527.260000002</v>
      </c>
      <c r="G193" s="329">
        <f>G191+G128</f>
        <v>9065425.9699999988</v>
      </c>
      <c r="H193" s="329">
        <f>H191</f>
        <v>116512439.51000015</v>
      </c>
      <c r="I193" s="329">
        <f t="shared" ref="I193" si="132">I191+I128</f>
        <v>21618.370000000003</v>
      </c>
      <c r="J193" s="329">
        <f>J191+J128</f>
        <v>610</v>
      </c>
      <c r="K193" s="329">
        <f>K191</f>
        <v>56182.869999999995</v>
      </c>
      <c r="L193" s="329">
        <f>L191</f>
        <v>116568622.38000016</v>
      </c>
      <c r="M193" s="329">
        <f t="shared" ref="M193:AT193" si="133">M191+M128</f>
        <v>405000</v>
      </c>
      <c r="N193" s="329">
        <f t="shared" si="133"/>
        <v>2423780</v>
      </c>
      <c r="O193" s="329">
        <f t="shared" si="133"/>
        <v>171652.01</v>
      </c>
      <c r="P193" s="329">
        <f t="shared" si="133"/>
        <v>3060</v>
      </c>
      <c r="Q193" s="329">
        <f t="shared" si="133"/>
        <v>4208210</v>
      </c>
      <c r="R193" s="329">
        <f t="shared" si="133"/>
        <v>194944.01</v>
      </c>
      <c r="S193" s="329">
        <f t="shared" si="133"/>
        <v>719000</v>
      </c>
      <c r="T193" s="329">
        <f t="shared" si="133"/>
        <v>11250</v>
      </c>
      <c r="U193" s="329">
        <f t="shared" si="133"/>
        <v>354600</v>
      </c>
      <c r="V193" s="329">
        <f t="shared" si="133"/>
        <v>0</v>
      </c>
      <c r="W193" s="329">
        <f t="shared" si="133"/>
        <v>3884293.39</v>
      </c>
      <c r="X193" s="329">
        <f t="shared" si="133"/>
        <v>0</v>
      </c>
      <c r="Y193" s="329">
        <f t="shared" si="133"/>
        <v>3583259</v>
      </c>
      <c r="Z193" s="329">
        <f t="shared" si="133"/>
        <v>0</v>
      </c>
      <c r="AA193" s="329">
        <f t="shared" si="133"/>
        <v>0</v>
      </c>
      <c r="AB193" s="329">
        <f t="shared" si="133"/>
        <v>0</v>
      </c>
      <c r="AC193" s="329">
        <f t="shared" si="133"/>
        <v>0</v>
      </c>
      <c r="AD193" s="329">
        <f t="shared" si="133"/>
        <v>223000</v>
      </c>
      <c r="AE193" s="329">
        <f t="shared" si="133"/>
        <v>0</v>
      </c>
      <c r="AF193" s="329">
        <f t="shared" si="133"/>
        <v>22606</v>
      </c>
      <c r="AG193" s="329">
        <f t="shared" si="133"/>
        <v>1742529.15</v>
      </c>
      <c r="AH193" s="329">
        <f t="shared" si="133"/>
        <v>11685.94000000001</v>
      </c>
      <c r="AI193" s="329">
        <f t="shared" si="133"/>
        <v>1716.52</v>
      </c>
      <c r="AJ193" s="329">
        <f t="shared" si="133"/>
        <v>-2.8571428993018344E-3</v>
      </c>
      <c r="AK193" s="329">
        <f t="shared" si="133"/>
        <v>0</v>
      </c>
      <c r="AL193" s="329">
        <f t="shared" si="133"/>
        <v>7199.9999999999927</v>
      </c>
      <c r="AM193" s="329">
        <f t="shared" si="133"/>
        <v>0</v>
      </c>
      <c r="AN193" s="329">
        <f t="shared" si="133"/>
        <v>980.00142857142419</v>
      </c>
      <c r="AO193" s="329">
        <f t="shared" si="133"/>
        <v>0</v>
      </c>
      <c r="AP193" s="329">
        <f t="shared" si="133"/>
        <v>-7.2759576141834259E-12</v>
      </c>
      <c r="AQ193" s="329">
        <f t="shared" si="133"/>
        <v>0</v>
      </c>
      <c r="AR193" s="329">
        <f t="shared" si="133"/>
        <v>0</v>
      </c>
      <c r="AS193" s="329">
        <f t="shared" si="133"/>
        <v>0</v>
      </c>
      <c r="AT193" s="329">
        <f t="shared" si="133"/>
        <v>-1.8189894035458565E-12</v>
      </c>
      <c r="AU193" s="554">
        <f t="shared" ref="AU193" si="134">AU191</f>
        <v>0</v>
      </c>
      <c r="AW193" s="115">
        <f t="shared" si="119"/>
        <v>9087618.4285714272</v>
      </c>
      <c r="AX193" s="115">
        <f t="shared" si="120"/>
        <v>17947183.559999999</v>
      </c>
      <c r="AY193" s="112">
        <f t="shared" si="121"/>
        <v>-8859565.1314285714</v>
      </c>
      <c r="AZ193" s="115">
        <f t="shared" si="122"/>
        <v>-8860175.1314285714</v>
      </c>
      <c r="BA193" s="167">
        <f t="shared" si="128"/>
        <v>610</v>
      </c>
      <c r="BB193" s="168"/>
    </row>
    <row r="194" spans="1:54" s="134" customFormat="1" ht="36.75" hidden="1" customHeight="1" x14ac:dyDescent="0.25">
      <c r="A194" s="514"/>
      <c r="B194" s="182"/>
      <c r="C194" s="182"/>
      <c r="D194" s="475"/>
      <c r="E194" s="178"/>
      <c r="F194" s="74"/>
      <c r="G194" s="74"/>
      <c r="H194" s="629"/>
      <c r="I194" s="95"/>
      <c r="J194" s="95"/>
      <c r="K194" s="629"/>
      <c r="L194" s="185"/>
      <c r="M194" s="95"/>
      <c r="N194" s="95"/>
      <c r="O194" s="95"/>
      <c r="P194" s="95"/>
      <c r="Q194" s="74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  <c r="AC194" s="95"/>
      <c r="AD194" s="95"/>
      <c r="AE194" s="95"/>
      <c r="AF194" s="95"/>
      <c r="AG194" s="95"/>
      <c r="AH194" s="74"/>
      <c r="AI194" s="74"/>
      <c r="AJ194" s="74"/>
      <c r="AK194" s="186"/>
      <c r="AL194" s="186"/>
      <c r="AM194" s="186"/>
      <c r="AN194" s="186"/>
      <c r="AO194" s="186"/>
      <c r="AP194" s="186"/>
      <c r="AQ194" s="186"/>
      <c r="AR194" s="328"/>
      <c r="AS194" s="186"/>
      <c r="AT194" s="328"/>
      <c r="AU194" s="524"/>
      <c r="AW194" s="115"/>
      <c r="AX194" s="115"/>
      <c r="AY194" s="112"/>
      <c r="AZ194" s="115"/>
      <c r="BA194" s="175"/>
      <c r="BB194" s="118"/>
    </row>
    <row r="195" spans="1:54" s="134" customFormat="1" ht="36.75" hidden="1" customHeight="1" x14ac:dyDescent="0.25">
      <c r="A195" s="518"/>
      <c r="B195" s="182"/>
      <c r="C195" s="177"/>
      <c r="D195" s="391"/>
      <c r="E195" s="117"/>
      <c r="F195" s="73"/>
      <c r="G195" s="73"/>
      <c r="H195" s="629"/>
      <c r="I195" s="95"/>
      <c r="J195" s="95"/>
      <c r="K195" s="630"/>
      <c r="L195" s="185"/>
      <c r="M195" s="98"/>
      <c r="N195" s="98"/>
      <c r="O195" s="98"/>
      <c r="P195" s="98"/>
      <c r="Q195" s="98"/>
      <c r="R195" s="98"/>
      <c r="S195" s="98"/>
      <c r="T195" s="98"/>
      <c r="U195" s="98"/>
      <c r="V195" s="98"/>
      <c r="W195" s="98"/>
      <c r="X195" s="98"/>
      <c r="Y195" s="98"/>
      <c r="Z195" s="98"/>
      <c r="AA195" s="98"/>
      <c r="AB195" s="98"/>
      <c r="AC195" s="98"/>
      <c r="AD195" s="98"/>
      <c r="AE195" s="98"/>
      <c r="AF195" s="98"/>
      <c r="AG195" s="98"/>
      <c r="AH195" s="73"/>
      <c r="AI195" s="73"/>
      <c r="AJ195" s="73"/>
      <c r="AK195" s="185"/>
      <c r="AL195" s="185"/>
      <c r="AM195" s="185"/>
      <c r="AN195" s="185"/>
      <c r="AO195" s="185"/>
      <c r="AP195" s="185"/>
      <c r="AQ195" s="185"/>
      <c r="AR195" s="303"/>
      <c r="AS195" s="185"/>
      <c r="AT195" s="303"/>
      <c r="AU195" s="521"/>
      <c r="AW195" s="115"/>
      <c r="AX195" s="115"/>
      <c r="AY195" s="112"/>
      <c r="AZ195" s="115"/>
      <c r="BA195" s="175"/>
      <c r="BB195" s="118"/>
    </row>
    <row r="196" spans="1:54" s="134" customFormat="1" ht="40.5" hidden="1" customHeight="1" x14ac:dyDescent="0.25">
      <c r="A196" s="518"/>
      <c r="B196" s="182"/>
      <c r="C196" s="177"/>
      <c r="D196" s="391"/>
      <c r="E196" s="117"/>
      <c r="F196" s="73"/>
      <c r="G196" s="498"/>
      <c r="H196" s="629"/>
      <c r="I196" s="95"/>
      <c r="J196" s="95"/>
      <c r="K196" s="630"/>
      <c r="L196" s="185"/>
      <c r="M196" s="98"/>
      <c r="N196" s="98"/>
      <c r="O196" s="98"/>
      <c r="P196" s="98"/>
      <c r="Q196" s="98"/>
      <c r="R196" s="98"/>
      <c r="S196" s="98"/>
      <c r="T196" s="98"/>
      <c r="U196" s="98"/>
      <c r="V196" s="98"/>
      <c r="W196" s="98"/>
      <c r="X196" s="98"/>
      <c r="Y196" s="98"/>
      <c r="Z196" s="98"/>
      <c r="AA196" s="98"/>
      <c r="AB196" s="98"/>
      <c r="AC196" s="98"/>
      <c r="AD196" s="98"/>
      <c r="AE196" s="98"/>
      <c r="AF196" s="98"/>
      <c r="AG196" s="98"/>
      <c r="AH196" s="73"/>
      <c r="AI196" s="73"/>
      <c r="AJ196" s="73"/>
      <c r="AK196" s="185"/>
      <c r="AL196" s="185"/>
      <c r="AM196" s="185"/>
      <c r="AN196" s="185"/>
      <c r="AO196" s="185"/>
      <c r="AP196" s="185"/>
      <c r="AQ196" s="185"/>
      <c r="AR196" s="303"/>
      <c r="AS196" s="185"/>
      <c r="AT196" s="303"/>
      <c r="AU196" s="521"/>
      <c r="AW196" s="115"/>
      <c r="AX196" s="115"/>
      <c r="AY196" s="112"/>
      <c r="AZ196" s="115"/>
      <c r="BA196" s="175"/>
      <c r="BB196" s="118"/>
    </row>
    <row r="197" spans="1:54" s="134" customFormat="1" ht="34.5" hidden="1" customHeight="1" x14ac:dyDescent="0.25">
      <c r="A197" s="518"/>
      <c r="B197" s="182"/>
      <c r="C197" s="177"/>
      <c r="D197" s="391"/>
      <c r="E197" s="117"/>
      <c r="F197" s="73"/>
      <c r="G197" s="73"/>
      <c r="H197" s="629"/>
      <c r="I197" s="95"/>
      <c r="J197" s="95"/>
      <c r="K197" s="630"/>
      <c r="L197" s="185"/>
      <c r="M197" s="98"/>
      <c r="N197" s="98"/>
      <c r="O197" s="98"/>
      <c r="P197" s="98"/>
      <c r="Q197" s="98"/>
      <c r="R197" s="98"/>
      <c r="S197" s="98"/>
      <c r="T197" s="98"/>
      <c r="U197" s="98"/>
      <c r="V197" s="98"/>
      <c r="W197" s="98"/>
      <c r="X197" s="98"/>
      <c r="Y197" s="98"/>
      <c r="Z197" s="98"/>
      <c r="AA197" s="98"/>
      <c r="AB197" s="98"/>
      <c r="AC197" s="98"/>
      <c r="AD197" s="98"/>
      <c r="AE197" s="98"/>
      <c r="AF197" s="98"/>
      <c r="AG197" s="98"/>
      <c r="AH197" s="73"/>
      <c r="AI197" s="73"/>
      <c r="AJ197" s="73"/>
      <c r="AK197" s="185"/>
      <c r="AL197" s="185"/>
      <c r="AM197" s="185"/>
      <c r="AN197" s="185"/>
      <c r="AO197" s="185"/>
      <c r="AP197" s="185"/>
      <c r="AQ197" s="185"/>
      <c r="AR197" s="303"/>
      <c r="AS197" s="185"/>
      <c r="AT197" s="303"/>
      <c r="AU197" s="521"/>
      <c r="AW197" s="115"/>
      <c r="AX197" s="115"/>
      <c r="AY197" s="112"/>
      <c r="AZ197" s="115"/>
      <c r="BA197" s="175"/>
      <c r="BB197" s="118"/>
    </row>
    <row r="198" spans="1:54" s="134" customFormat="1" ht="15.75" hidden="1" x14ac:dyDescent="0.25">
      <c r="A198" s="627"/>
      <c r="B198" s="182"/>
      <c r="C198" s="182"/>
      <c r="D198" s="628"/>
      <c r="E198" s="440"/>
      <c r="F198" s="98"/>
      <c r="G198" s="8"/>
      <c r="H198" s="629"/>
      <c r="I198" s="95"/>
      <c r="J198" s="95"/>
      <c r="K198" s="630"/>
      <c r="L198" s="185"/>
      <c r="M198" s="98"/>
      <c r="N198" s="98"/>
      <c r="O198" s="98"/>
      <c r="P198" s="98"/>
      <c r="Q198" s="98"/>
      <c r="R198" s="98"/>
      <c r="S198" s="98"/>
      <c r="T198" s="98"/>
      <c r="U198" s="98"/>
      <c r="V198" s="98"/>
      <c r="W198" s="98"/>
      <c r="X198" s="98"/>
      <c r="Y198" s="98"/>
      <c r="Z198" s="98"/>
      <c r="AA198" s="98"/>
      <c r="AB198" s="98"/>
      <c r="AC198" s="98"/>
      <c r="AD198" s="98"/>
      <c r="AE198" s="98"/>
      <c r="AF198" s="423"/>
      <c r="AG198" s="98"/>
      <c r="AH198" s="73"/>
      <c r="AI198" s="73"/>
      <c r="AJ198" s="73"/>
      <c r="AK198" s="73"/>
      <c r="AL198" s="73"/>
      <c r="AM198" s="73"/>
      <c r="AN198" s="73"/>
      <c r="AO198" s="73"/>
      <c r="AP198" s="185"/>
      <c r="AQ198" s="185"/>
      <c r="AR198" s="303"/>
      <c r="AS198" s="185"/>
      <c r="AT198" s="303"/>
      <c r="AU198" s="521"/>
      <c r="AW198" s="115"/>
      <c r="AX198" s="115"/>
      <c r="AY198" s="112"/>
      <c r="AZ198" s="115"/>
      <c r="BA198" s="175"/>
      <c r="BB198" s="118"/>
    </row>
    <row r="199" spans="1:54" s="134" customFormat="1" ht="15.75" hidden="1" x14ac:dyDescent="0.25">
      <c r="A199" s="507"/>
      <c r="B199" s="638"/>
      <c r="C199" s="351"/>
      <c r="D199" s="123"/>
      <c r="E199" s="398"/>
      <c r="F199" s="98"/>
      <c r="G199" s="98"/>
      <c r="H199" s="629"/>
      <c r="I199" s="95"/>
      <c r="J199" s="95"/>
      <c r="K199" s="630"/>
      <c r="L199" s="185"/>
      <c r="M199" s="423"/>
      <c r="N199" s="98"/>
      <c r="O199" s="98"/>
      <c r="P199" s="98"/>
      <c r="Q199" s="98"/>
      <c r="R199" s="98"/>
      <c r="S199" s="98"/>
      <c r="T199" s="98"/>
      <c r="U199" s="98"/>
      <c r="V199" s="98"/>
      <c r="W199" s="98"/>
      <c r="X199" s="98"/>
      <c r="Y199" s="98"/>
      <c r="Z199" s="98"/>
      <c r="AA199" s="98"/>
      <c r="AB199" s="98"/>
      <c r="AC199" s="98"/>
      <c r="AD199" s="98"/>
      <c r="AE199" s="98"/>
      <c r="AF199" s="423"/>
      <c r="AG199" s="98"/>
      <c r="AH199" s="73"/>
      <c r="AI199" s="73"/>
      <c r="AJ199" s="73"/>
      <c r="AK199" s="302"/>
      <c r="AL199" s="302"/>
      <c r="AM199" s="302"/>
      <c r="AN199" s="302"/>
      <c r="AO199" s="302"/>
      <c r="AP199" s="185"/>
      <c r="AQ199" s="185"/>
      <c r="AR199" s="303"/>
      <c r="AS199" s="185"/>
      <c r="AT199" s="303"/>
      <c r="AU199" s="521"/>
      <c r="AW199" s="115"/>
      <c r="AX199" s="115"/>
      <c r="AY199" s="112"/>
      <c r="AZ199" s="115"/>
      <c r="BA199" s="175"/>
      <c r="BB199" s="118"/>
    </row>
    <row r="200" spans="1:54" s="134" customFormat="1" ht="15.75" hidden="1" x14ac:dyDescent="0.25">
      <c r="A200" s="507"/>
      <c r="B200" s="633"/>
      <c r="C200" s="182"/>
      <c r="D200" s="628"/>
      <c r="E200" s="631"/>
      <c r="F200" s="98"/>
      <c r="G200" s="423"/>
      <c r="H200" s="629"/>
      <c r="I200" s="95"/>
      <c r="J200" s="95"/>
      <c r="K200" s="630"/>
      <c r="L200" s="185"/>
      <c r="M200" s="98"/>
      <c r="N200" s="98"/>
      <c r="O200" s="98"/>
      <c r="P200" s="98"/>
      <c r="Q200" s="98"/>
      <c r="R200" s="98"/>
      <c r="S200" s="98"/>
      <c r="T200" s="98"/>
      <c r="U200" s="98"/>
      <c r="V200" s="98"/>
      <c r="W200" s="98"/>
      <c r="X200" s="98"/>
      <c r="Y200" s="98"/>
      <c r="Z200" s="98"/>
      <c r="AA200" s="98"/>
      <c r="AB200" s="98"/>
      <c r="AC200" s="98"/>
      <c r="AD200" s="98"/>
      <c r="AE200" s="98"/>
      <c r="AF200" s="302"/>
      <c r="AG200" s="98"/>
      <c r="AH200" s="73"/>
      <c r="AI200" s="73"/>
      <c r="AJ200" s="73"/>
      <c r="AK200" s="302"/>
      <c r="AL200" s="302"/>
      <c r="AM200" s="302"/>
      <c r="AN200" s="302"/>
      <c r="AO200" s="302"/>
      <c r="AP200" s="185"/>
      <c r="AQ200" s="185"/>
      <c r="AR200" s="303"/>
      <c r="AS200" s="185"/>
      <c r="AT200" s="301"/>
      <c r="AU200" s="521"/>
      <c r="AW200" s="115"/>
      <c r="AX200" s="115"/>
      <c r="AY200" s="112"/>
      <c r="AZ200" s="115"/>
      <c r="BA200" s="175"/>
      <c r="BB200" s="118"/>
    </row>
    <row r="201" spans="1:54" s="134" customFormat="1" ht="15.75" hidden="1" customHeight="1" x14ac:dyDescent="0.25">
      <c r="A201" s="507"/>
      <c r="B201" s="213"/>
      <c r="C201" s="107"/>
      <c r="D201" s="213"/>
      <c r="E201" s="632"/>
      <c r="F201" s="98"/>
      <c r="G201" s="98"/>
      <c r="H201" s="629"/>
      <c r="I201" s="614"/>
      <c r="J201" s="95"/>
      <c r="K201" s="630"/>
      <c r="L201" s="185"/>
      <c r="M201" s="98"/>
      <c r="N201" s="98"/>
      <c r="O201" s="98"/>
      <c r="P201" s="98"/>
      <c r="Q201" s="98"/>
      <c r="R201" s="98"/>
      <c r="S201" s="98"/>
      <c r="T201" s="98"/>
      <c r="U201" s="98"/>
      <c r="V201" s="98"/>
      <c r="W201" s="98"/>
      <c r="X201" s="98"/>
      <c r="Y201" s="98"/>
      <c r="Z201" s="98"/>
      <c r="AA201" s="98"/>
      <c r="AB201" s="98"/>
      <c r="AC201" s="98"/>
      <c r="AD201" s="98"/>
      <c r="AE201" s="98"/>
      <c r="AF201" s="98"/>
      <c r="AG201" s="98"/>
      <c r="AH201" s="73"/>
      <c r="AI201" s="73"/>
      <c r="AJ201" s="73"/>
      <c r="AK201" s="302"/>
      <c r="AL201" s="302"/>
      <c r="AM201" s="302"/>
      <c r="AN201" s="302"/>
      <c r="AO201" s="302"/>
      <c r="AP201" s="185"/>
      <c r="AQ201" s="185"/>
      <c r="AR201" s="303"/>
      <c r="AS201" s="185"/>
      <c r="AT201" s="303"/>
      <c r="AU201" s="521"/>
      <c r="AW201" s="115"/>
      <c r="AX201" s="115"/>
      <c r="AY201" s="112"/>
      <c r="AZ201" s="115"/>
      <c r="BA201" s="175"/>
      <c r="BB201" s="118"/>
    </row>
    <row r="202" spans="1:54" s="134" customFormat="1" ht="33" hidden="1" customHeight="1" x14ac:dyDescent="0.25">
      <c r="A202" s="507"/>
      <c r="B202" s="213"/>
      <c r="C202" s="373"/>
      <c r="D202" s="213"/>
      <c r="E202" s="396"/>
      <c r="F202" s="98"/>
      <c r="G202" s="98"/>
      <c r="H202" s="629"/>
      <c r="I202" s="95"/>
      <c r="J202" s="95"/>
      <c r="K202" s="630"/>
      <c r="L202" s="185"/>
      <c r="M202" s="98"/>
      <c r="N202" s="73"/>
      <c r="O202" s="98"/>
      <c r="P202" s="98"/>
      <c r="Q202" s="98"/>
      <c r="R202" s="98"/>
      <c r="S202" s="98"/>
      <c r="T202" s="98"/>
      <c r="U202" s="98"/>
      <c r="V202" s="98"/>
      <c r="W202" s="98"/>
      <c r="X202" s="98"/>
      <c r="Y202" s="98"/>
      <c r="Z202" s="98"/>
      <c r="AA202" s="98"/>
      <c r="AB202" s="98"/>
      <c r="AC202" s="98"/>
      <c r="AD202" s="98"/>
      <c r="AE202" s="98"/>
      <c r="AF202" s="8"/>
      <c r="AG202" s="98"/>
      <c r="AH202" s="73"/>
      <c r="AI202" s="73"/>
      <c r="AJ202" s="73"/>
      <c r="AK202" s="302"/>
      <c r="AL202" s="302"/>
      <c r="AM202" s="302"/>
      <c r="AN202" s="302"/>
      <c r="AO202" s="302"/>
      <c r="AP202" s="185"/>
      <c r="AQ202" s="185"/>
      <c r="AR202" s="303"/>
      <c r="AS202" s="185"/>
      <c r="AT202" s="303"/>
      <c r="AU202" s="521"/>
      <c r="AW202" s="115"/>
      <c r="AX202" s="115"/>
      <c r="AY202" s="112"/>
      <c r="AZ202" s="115"/>
      <c r="BA202" s="175"/>
      <c r="BB202" s="118"/>
    </row>
    <row r="203" spans="1:54" s="134" customFormat="1" ht="33" hidden="1" customHeight="1" x14ac:dyDescent="0.25">
      <c r="A203" s="507"/>
      <c r="B203" s="634"/>
      <c r="C203" s="177"/>
      <c r="D203" s="636"/>
      <c r="E203" s="397"/>
      <c r="F203" s="98"/>
      <c r="G203" s="466"/>
      <c r="H203" s="630"/>
      <c r="I203" s="95"/>
      <c r="J203" s="95"/>
      <c r="K203" s="630"/>
      <c r="L203" s="185"/>
      <c r="M203" s="98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302"/>
      <c r="AL203" s="302"/>
      <c r="AM203" s="302"/>
      <c r="AN203" s="302"/>
      <c r="AO203" s="302"/>
      <c r="AP203" s="185"/>
      <c r="AQ203" s="185"/>
      <c r="AR203" s="303"/>
      <c r="AS203" s="185"/>
      <c r="AT203" s="303"/>
      <c r="AU203" s="521"/>
      <c r="AW203" s="115"/>
      <c r="AX203" s="115"/>
      <c r="AY203" s="112"/>
      <c r="AZ203" s="115"/>
      <c r="BA203" s="175"/>
      <c r="BB203" s="118"/>
    </row>
    <row r="204" spans="1:54" s="134" customFormat="1" ht="33" hidden="1" customHeight="1" x14ac:dyDescent="0.25">
      <c r="A204" s="507"/>
      <c r="B204" s="635"/>
      <c r="C204" s="177"/>
      <c r="D204" s="637"/>
      <c r="E204" s="439"/>
      <c r="F204" s="98"/>
      <c r="G204" s="466"/>
      <c r="H204" s="630"/>
      <c r="I204" s="95"/>
      <c r="J204" s="95"/>
      <c r="K204" s="630"/>
      <c r="L204" s="185"/>
      <c r="M204" s="98"/>
      <c r="N204" s="73"/>
      <c r="O204" s="98"/>
      <c r="P204" s="98"/>
      <c r="Q204" s="98"/>
      <c r="R204" s="98"/>
      <c r="S204" s="98"/>
      <c r="T204" s="98"/>
      <c r="U204" s="98"/>
      <c r="V204" s="98"/>
      <c r="W204" s="98"/>
      <c r="X204" s="98"/>
      <c r="Y204" s="98"/>
      <c r="Z204" s="98"/>
      <c r="AA204" s="98"/>
      <c r="AB204" s="98"/>
      <c r="AC204" s="98"/>
      <c r="AD204" s="98"/>
      <c r="AE204" s="98"/>
      <c r="AF204" s="8"/>
      <c r="AG204" s="98"/>
      <c r="AH204" s="73"/>
      <c r="AI204" s="73"/>
      <c r="AJ204" s="73"/>
      <c r="AK204" s="302"/>
      <c r="AL204" s="302"/>
      <c r="AM204" s="302"/>
      <c r="AN204" s="302"/>
      <c r="AO204" s="302"/>
      <c r="AP204" s="185"/>
      <c r="AQ204" s="185"/>
      <c r="AR204" s="303"/>
      <c r="AS204" s="185"/>
      <c r="AT204" s="303"/>
      <c r="AU204" s="521"/>
      <c r="AW204" s="115"/>
      <c r="AX204" s="115"/>
      <c r="AY204" s="112"/>
      <c r="AZ204" s="115"/>
      <c r="BA204" s="175"/>
      <c r="BB204" s="118"/>
    </row>
    <row r="205" spans="1:54" s="134" customFormat="1" ht="33" hidden="1" customHeight="1" x14ac:dyDescent="0.25">
      <c r="A205" s="518"/>
      <c r="B205" s="242"/>
      <c r="C205" s="373"/>
      <c r="D205" s="213"/>
      <c r="E205" s="396"/>
      <c r="F205" s="98"/>
      <c r="G205" s="98"/>
      <c r="H205" s="629"/>
      <c r="I205" s="95"/>
      <c r="J205" s="95"/>
      <c r="K205" s="630"/>
      <c r="L205" s="185"/>
      <c r="M205" s="98"/>
      <c r="N205" s="356"/>
      <c r="O205" s="98"/>
      <c r="P205" s="98"/>
      <c r="Q205" s="98"/>
      <c r="R205" s="98"/>
      <c r="S205" s="98"/>
      <c r="T205" s="98"/>
      <c r="U205" s="98"/>
      <c r="V205" s="98"/>
      <c r="W205" s="98"/>
      <c r="X205" s="98"/>
      <c r="Y205" s="98"/>
      <c r="Z205" s="98"/>
      <c r="AA205" s="98"/>
      <c r="AB205" s="98"/>
      <c r="AC205" s="98"/>
      <c r="AD205" s="98"/>
      <c r="AE205" s="98"/>
      <c r="AF205" s="8"/>
      <c r="AG205" s="98"/>
      <c r="AH205" s="73"/>
      <c r="AI205" s="73"/>
      <c r="AJ205" s="73"/>
      <c r="AK205" s="302"/>
      <c r="AL205" s="302"/>
      <c r="AM205" s="302"/>
      <c r="AN205" s="302"/>
      <c r="AO205" s="302"/>
      <c r="AP205" s="185"/>
      <c r="AQ205" s="185"/>
      <c r="AR205" s="303"/>
      <c r="AS205" s="185"/>
      <c r="AT205" s="303"/>
      <c r="AU205" s="521"/>
      <c r="AW205" s="115"/>
      <c r="AX205" s="115"/>
      <c r="AY205" s="112"/>
      <c r="AZ205" s="115"/>
      <c r="BA205" s="175"/>
      <c r="BB205" s="118"/>
    </row>
    <row r="206" spans="1:54" s="134" customFormat="1" ht="15.75" hidden="1" customHeight="1" x14ac:dyDescent="0.25">
      <c r="A206" s="558"/>
      <c r="B206" s="242"/>
      <c r="C206" s="242"/>
      <c r="D206" s="239"/>
      <c r="E206" s="215"/>
      <c r="F206" s="98"/>
      <c r="G206" s="98"/>
      <c r="H206" s="629"/>
      <c r="I206" s="95"/>
      <c r="J206" s="95"/>
      <c r="K206" s="630"/>
      <c r="L206" s="185"/>
      <c r="M206" s="98"/>
      <c r="N206" s="98"/>
      <c r="O206" s="98"/>
      <c r="P206" s="98"/>
      <c r="Q206" s="98"/>
      <c r="R206" s="98"/>
      <c r="S206" s="98"/>
      <c r="T206" s="98"/>
      <c r="U206" s="98"/>
      <c r="V206" s="98"/>
      <c r="W206" s="98"/>
      <c r="X206" s="98"/>
      <c r="Y206" s="98"/>
      <c r="Z206" s="98"/>
      <c r="AA206" s="98"/>
      <c r="AB206" s="98"/>
      <c r="AC206" s="98"/>
      <c r="AD206" s="98"/>
      <c r="AE206" s="98"/>
      <c r="AF206" s="98"/>
      <c r="AG206" s="98"/>
      <c r="AH206" s="73"/>
      <c r="AI206" s="73"/>
      <c r="AJ206" s="73"/>
      <c r="AK206" s="302"/>
      <c r="AL206" s="302"/>
      <c r="AM206" s="302"/>
      <c r="AN206" s="302"/>
      <c r="AO206" s="302"/>
      <c r="AP206" s="185"/>
      <c r="AQ206" s="185"/>
      <c r="AR206" s="303"/>
      <c r="AS206" s="185"/>
      <c r="AT206" s="303"/>
      <c r="AU206" s="521"/>
      <c r="AW206" s="115"/>
      <c r="AX206" s="115"/>
      <c r="AY206" s="112"/>
      <c r="AZ206" s="115"/>
      <c r="BA206" s="175"/>
      <c r="BB206" s="118"/>
    </row>
    <row r="207" spans="1:54" s="131" customFormat="1" ht="16.5" hidden="1" customHeight="1" thickBot="1" x14ac:dyDescent="0.3">
      <c r="A207" s="559"/>
      <c r="B207" s="222"/>
      <c r="C207" s="222"/>
      <c r="D207" s="223"/>
      <c r="E207" s="255" t="s">
        <v>67</v>
      </c>
      <c r="F207" s="94">
        <f>SUM(F194:F206)</f>
        <v>0</v>
      </c>
      <c r="G207" s="94">
        <f>SUM(G194:G206)</f>
        <v>0</v>
      </c>
      <c r="H207" s="326">
        <f>H206</f>
        <v>0</v>
      </c>
      <c r="I207" s="94">
        <f>SUM(I194:I206)</f>
        <v>0</v>
      </c>
      <c r="J207" s="94">
        <f>SUM(J194:J206)</f>
        <v>0</v>
      </c>
      <c r="K207" s="326">
        <f>K206</f>
        <v>0</v>
      </c>
      <c r="L207" s="639">
        <f t="shared" ref="L207:L213" si="135">H207+K207</f>
        <v>0</v>
      </c>
      <c r="M207" s="94">
        <f t="shared" ref="M207:AU207" si="136">SUM(M194:M206)</f>
        <v>0</v>
      </c>
      <c r="N207" s="94">
        <f t="shared" ref="N207" si="137">SUM(N194:N206)</f>
        <v>0</v>
      </c>
      <c r="O207" s="94">
        <f t="shared" si="136"/>
        <v>0</v>
      </c>
      <c r="P207" s="94">
        <f t="shared" si="136"/>
        <v>0</v>
      </c>
      <c r="Q207" s="94">
        <f t="shared" si="136"/>
        <v>0</v>
      </c>
      <c r="R207" s="94">
        <f t="shared" si="136"/>
        <v>0</v>
      </c>
      <c r="S207" s="94">
        <f t="shared" si="136"/>
        <v>0</v>
      </c>
      <c r="T207" s="94">
        <f t="shared" si="136"/>
        <v>0</v>
      </c>
      <c r="U207" s="94">
        <f t="shared" si="136"/>
        <v>0</v>
      </c>
      <c r="V207" s="94">
        <f t="shared" si="136"/>
        <v>0</v>
      </c>
      <c r="W207" s="75">
        <f t="shared" si="136"/>
        <v>0</v>
      </c>
      <c r="X207" s="75">
        <f t="shared" si="136"/>
        <v>0</v>
      </c>
      <c r="Y207" s="75">
        <f t="shared" si="136"/>
        <v>0</v>
      </c>
      <c r="Z207" s="94">
        <f t="shared" si="136"/>
        <v>0</v>
      </c>
      <c r="AA207" s="94">
        <f t="shared" si="136"/>
        <v>0</v>
      </c>
      <c r="AB207" s="94">
        <f t="shared" si="136"/>
        <v>0</v>
      </c>
      <c r="AC207" s="94">
        <f t="shared" si="136"/>
        <v>0</v>
      </c>
      <c r="AD207" s="94">
        <f t="shared" si="136"/>
        <v>0</v>
      </c>
      <c r="AE207" s="94">
        <f t="shared" si="136"/>
        <v>0</v>
      </c>
      <c r="AF207" s="94">
        <f t="shared" si="136"/>
        <v>0</v>
      </c>
      <c r="AG207" s="94">
        <f t="shared" si="136"/>
        <v>0</v>
      </c>
      <c r="AH207" s="75">
        <f t="shared" si="136"/>
        <v>0</v>
      </c>
      <c r="AI207" s="75">
        <f t="shared" si="136"/>
        <v>0</v>
      </c>
      <c r="AJ207" s="75">
        <f t="shared" si="136"/>
        <v>0</v>
      </c>
      <c r="AK207" s="75">
        <f t="shared" si="136"/>
        <v>0</v>
      </c>
      <c r="AL207" s="75">
        <f t="shared" si="136"/>
        <v>0</v>
      </c>
      <c r="AM207" s="75">
        <f t="shared" si="136"/>
        <v>0</v>
      </c>
      <c r="AN207" s="75">
        <f t="shared" si="136"/>
        <v>0</v>
      </c>
      <c r="AO207" s="75">
        <f t="shared" si="136"/>
        <v>0</v>
      </c>
      <c r="AP207" s="75">
        <f t="shared" si="136"/>
        <v>0</v>
      </c>
      <c r="AQ207" s="75">
        <f t="shared" si="136"/>
        <v>0</v>
      </c>
      <c r="AR207" s="75">
        <f t="shared" si="136"/>
        <v>0</v>
      </c>
      <c r="AS207" s="75">
        <f t="shared" si="136"/>
        <v>0</v>
      </c>
      <c r="AT207" s="75">
        <f t="shared" si="136"/>
        <v>0</v>
      </c>
      <c r="AU207" s="523">
        <f t="shared" si="136"/>
        <v>0</v>
      </c>
      <c r="AW207" s="115">
        <f t="shared" ref="AW207:AW253" si="138">G207+J207+SUM(AH207:AU207)</f>
        <v>0</v>
      </c>
      <c r="AX207" s="115">
        <f t="shared" ref="AX207:AX253" si="139">SUM(M207:AG207)</f>
        <v>0</v>
      </c>
      <c r="AY207" s="112">
        <f t="shared" ref="AY207:AY253" si="140">AW207-AX207</f>
        <v>0</v>
      </c>
      <c r="AZ207" s="115">
        <f t="shared" ref="AZ207:AZ248" si="141">AY207-J207</f>
        <v>0</v>
      </c>
      <c r="BA207" s="175">
        <f t="shared" si="128"/>
        <v>0</v>
      </c>
      <c r="BB207" s="118"/>
    </row>
    <row r="208" spans="1:54" s="134" customFormat="1" ht="15.75" hidden="1" customHeight="1" x14ac:dyDescent="0.25">
      <c r="A208" s="552"/>
      <c r="B208" s="242"/>
      <c r="C208" s="242"/>
      <c r="D208" s="248"/>
      <c r="E208" s="249"/>
      <c r="F208" s="95"/>
      <c r="G208" s="95"/>
      <c r="H208" s="325"/>
      <c r="I208" s="95"/>
      <c r="J208" s="95"/>
      <c r="K208" s="325"/>
      <c r="L208" s="96">
        <f t="shared" si="135"/>
        <v>0</v>
      </c>
      <c r="M208" s="95"/>
      <c r="N208" s="95"/>
      <c r="O208" s="95"/>
      <c r="P208" s="95"/>
      <c r="Q208" s="95"/>
      <c r="R208" s="95"/>
      <c r="S208" s="95"/>
      <c r="T208" s="95"/>
      <c r="U208" s="95"/>
      <c r="V208" s="95"/>
      <c r="W208" s="95"/>
      <c r="X208" s="95"/>
      <c r="Y208" s="95"/>
      <c r="Z208" s="95"/>
      <c r="AA208" s="95"/>
      <c r="AB208" s="95"/>
      <c r="AC208" s="95"/>
      <c r="AD208" s="95"/>
      <c r="AE208" s="95"/>
      <c r="AF208" s="95"/>
      <c r="AG208" s="95"/>
      <c r="AH208" s="74"/>
      <c r="AI208" s="74"/>
      <c r="AJ208" s="74"/>
      <c r="AK208" s="186"/>
      <c r="AL208" s="186"/>
      <c r="AM208" s="186"/>
      <c r="AN208" s="186"/>
      <c r="AO208" s="186"/>
      <c r="AP208" s="186"/>
      <c r="AQ208" s="186"/>
      <c r="AR208" s="328"/>
      <c r="AS208" s="186"/>
      <c r="AT208" s="328"/>
      <c r="AU208" s="524"/>
      <c r="AW208" s="115">
        <f t="shared" si="138"/>
        <v>0</v>
      </c>
      <c r="AX208" s="115">
        <f t="shared" si="139"/>
        <v>0</v>
      </c>
      <c r="AY208" s="112">
        <f t="shared" si="140"/>
        <v>0</v>
      </c>
      <c r="AZ208" s="115">
        <f t="shared" si="141"/>
        <v>0</v>
      </c>
      <c r="BA208" s="175">
        <f t="shared" si="128"/>
        <v>0</v>
      </c>
      <c r="BB208" s="118"/>
    </row>
    <row r="209" spans="1:54" s="134" customFormat="1" ht="15.75" hidden="1" customHeight="1" x14ac:dyDescent="0.25">
      <c r="A209" s="552"/>
      <c r="B209" s="242"/>
      <c r="C209" s="242"/>
      <c r="D209" s="271"/>
      <c r="E209" s="215"/>
      <c r="F209" s="95"/>
      <c r="G209" s="101"/>
      <c r="H209" s="325">
        <f>H206+F209-G209</f>
        <v>0</v>
      </c>
      <c r="I209" s="95"/>
      <c r="J209" s="95"/>
      <c r="K209" s="325">
        <f>K206+I209-J209</f>
        <v>0</v>
      </c>
      <c r="L209" s="185">
        <f t="shared" si="135"/>
        <v>0</v>
      </c>
      <c r="M209" s="95"/>
      <c r="N209" s="95"/>
      <c r="O209" s="95"/>
      <c r="P209" s="95"/>
      <c r="Q209" s="95"/>
      <c r="R209" s="95"/>
      <c r="S209" s="95"/>
      <c r="T209" s="95"/>
      <c r="U209" s="95"/>
      <c r="V209" s="95"/>
      <c r="W209" s="95"/>
      <c r="X209" s="95"/>
      <c r="Y209" s="95"/>
      <c r="Z209" s="95"/>
      <c r="AA209" s="95"/>
      <c r="AB209" s="95"/>
      <c r="AC209" s="95"/>
      <c r="AD209" s="95"/>
      <c r="AE209" s="95"/>
      <c r="AF209" s="95"/>
      <c r="AG209" s="95"/>
      <c r="AH209" s="74"/>
      <c r="AI209" s="74"/>
      <c r="AJ209" s="74"/>
      <c r="AK209" s="74"/>
      <c r="AL209" s="74"/>
      <c r="AM209" s="74"/>
      <c r="AN209" s="74"/>
      <c r="AO209" s="74"/>
      <c r="AP209" s="74"/>
      <c r="AQ209" s="74"/>
      <c r="AR209" s="330"/>
      <c r="AS209" s="74"/>
      <c r="AT209" s="330"/>
      <c r="AU209" s="520"/>
      <c r="AW209" s="115">
        <f t="shared" si="138"/>
        <v>0</v>
      </c>
      <c r="AX209" s="115">
        <f t="shared" si="139"/>
        <v>0</v>
      </c>
      <c r="AY209" s="112">
        <f t="shared" si="140"/>
        <v>0</v>
      </c>
      <c r="AZ209" s="115">
        <f t="shared" si="141"/>
        <v>0</v>
      </c>
      <c r="BA209" s="175">
        <f t="shared" si="128"/>
        <v>0</v>
      </c>
      <c r="BB209" s="118"/>
    </row>
    <row r="210" spans="1:54" s="134" customFormat="1" ht="15.75" hidden="1" customHeight="1" x14ac:dyDescent="0.25">
      <c r="A210" s="552"/>
      <c r="B210" s="213"/>
      <c r="C210" s="242"/>
      <c r="D210" s="271"/>
      <c r="E210" s="215"/>
      <c r="F210" s="95"/>
      <c r="G210" s="101"/>
      <c r="H210" s="325">
        <f t="shared" ref="H210:H212" si="142">H209+F210-G210</f>
        <v>0</v>
      </c>
      <c r="I210" s="95"/>
      <c r="J210" s="95"/>
      <c r="K210" s="325">
        <f t="shared" ref="K210:K225" si="143">K209+I210-J210</f>
        <v>0</v>
      </c>
      <c r="L210" s="185">
        <f t="shared" si="135"/>
        <v>0</v>
      </c>
      <c r="M210" s="95"/>
      <c r="N210" s="95"/>
      <c r="O210" s="95"/>
      <c r="P210" s="95"/>
      <c r="Q210" s="95"/>
      <c r="R210" s="95"/>
      <c r="S210" s="95"/>
      <c r="T210" s="95"/>
      <c r="U210" s="95"/>
      <c r="V210" s="95"/>
      <c r="W210" s="95"/>
      <c r="X210" s="95"/>
      <c r="Y210" s="95"/>
      <c r="Z210" s="95"/>
      <c r="AA210" s="95"/>
      <c r="AB210" s="95"/>
      <c r="AC210" s="95"/>
      <c r="AD210" s="95"/>
      <c r="AE210" s="95"/>
      <c r="AF210" s="95"/>
      <c r="AG210" s="95"/>
      <c r="AH210" s="74"/>
      <c r="AI210" s="74"/>
      <c r="AJ210" s="74"/>
      <c r="AK210" s="74"/>
      <c r="AL210" s="74"/>
      <c r="AM210" s="74"/>
      <c r="AN210" s="74"/>
      <c r="AO210" s="74"/>
      <c r="AP210" s="74"/>
      <c r="AQ210" s="74"/>
      <c r="AR210" s="330"/>
      <c r="AS210" s="74"/>
      <c r="AT210" s="330"/>
      <c r="AU210" s="520"/>
      <c r="AW210" s="115">
        <f t="shared" si="138"/>
        <v>0</v>
      </c>
      <c r="AX210" s="115">
        <f t="shared" si="139"/>
        <v>0</v>
      </c>
      <c r="AY210" s="112">
        <f t="shared" si="140"/>
        <v>0</v>
      </c>
      <c r="AZ210" s="115">
        <f t="shared" si="141"/>
        <v>0</v>
      </c>
      <c r="BA210" s="175">
        <f t="shared" si="128"/>
        <v>0</v>
      </c>
      <c r="BB210" s="118"/>
    </row>
    <row r="211" spans="1:54" s="134" customFormat="1" ht="15.75" hidden="1" customHeight="1" x14ac:dyDescent="0.25">
      <c r="A211" s="558"/>
      <c r="B211" s="213"/>
      <c r="C211" s="213"/>
      <c r="D211" s="239"/>
      <c r="E211" s="215"/>
      <c r="F211" s="98"/>
      <c r="G211" s="101"/>
      <c r="H211" s="325">
        <f t="shared" si="142"/>
        <v>0</v>
      </c>
      <c r="I211" s="95"/>
      <c r="J211" s="95"/>
      <c r="K211" s="325">
        <f t="shared" si="143"/>
        <v>0</v>
      </c>
      <c r="L211" s="185">
        <f t="shared" si="135"/>
        <v>0</v>
      </c>
      <c r="M211" s="98"/>
      <c r="N211" s="98"/>
      <c r="O211" s="98"/>
      <c r="P211" s="98"/>
      <c r="Q211" s="98"/>
      <c r="R211" s="98"/>
      <c r="S211" s="98"/>
      <c r="T211" s="98"/>
      <c r="U211" s="98"/>
      <c r="V211" s="98"/>
      <c r="W211" s="98"/>
      <c r="X211" s="98"/>
      <c r="Y211" s="98"/>
      <c r="Z211" s="98"/>
      <c r="AA211" s="98"/>
      <c r="AB211" s="98"/>
      <c r="AC211" s="98"/>
      <c r="AD211" s="98"/>
      <c r="AE211" s="98"/>
      <c r="AF211" s="98"/>
      <c r="AG211" s="98"/>
      <c r="AH211" s="73"/>
      <c r="AI211" s="73"/>
      <c r="AJ211" s="73"/>
      <c r="AK211" s="73"/>
      <c r="AL211" s="73"/>
      <c r="AM211" s="73"/>
      <c r="AN211" s="73"/>
      <c r="AO211" s="73"/>
      <c r="AP211" s="73"/>
      <c r="AQ211" s="73"/>
      <c r="AR211" s="316"/>
      <c r="AS211" s="73"/>
      <c r="AT211" s="316"/>
      <c r="AU211" s="519"/>
      <c r="AW211" s="115">
        <f t="shared" si="138"/>
        <v>0</v>
      </c>
      <c r="AX211" s="115">
        <f t="shared" si="139"/>
        <v>0</v>
      </c>
      <c r="AY211" s="112">
        <f t="shared" si="140"/>
        <v>0</v>
      </c>
      <c r="AZ211" s="115">
        <f t="shared" si="141"/>
        <v>0</v>
      </c>
      <c r="BA211" s="175">
        <f t="shared" si="128"/>
        <v>0</v>
      </c>
      <c r="BB211" s="118"/>
    </row>
    <row r="212" spans="1:54" s="134" customFormat="1" ht="15.75" hidden="1" customHeight="1" x14ac:dyDescent="0.25">
      <c r="A212" s="558"/>
      <c r="B212" s="213"/>
      <c r="C212" s="213"/>
      <c r="D212" s="239"/>
      <c r="E212" s="215"/>
      <c r="F212" s="98"/>
      <c r="G212" s="98"/>
      <c r="H212" s="325">
        <f t="shared" si="142"/>
        <v>0</v>
      </c>
      <c r="I212" s="95"/>
      <c r="J212" s="95"/>
      <c r="K212" s="325">
        <f t="shared" si="143"/>
        <v>0</v>
      </c>
      <c r="L212" s="185">
        <f t="shared" si="135"/>
        <v>0</v>
      </c>
      <c r="M212" s="98"/>
      <c r="N212" s="98"/>
      <c r="O212" s="98"/>
      <c r="P212" s="98"/>
      <c r="Q212" s="98"/>
      <c r="R212" s="98"/>
      <c r="S212" s="98"/>
      <c r="T212" s="98"/>
      <c r="U212" s="98"/>
      <c r="V212" s="98"/>
      <c r="W212" s="98"/>
      <c r="X212" s="98"/>
      <c r="Y212" s="98"/>
      <c r="Z212" s="98"/>
      <c r="AA212" s="98"/>
      <c r="AB212" s="98"/>
      <c r="AC212" s="98"/>
      <c r="AD212" s="98"/>
      <c r="AE212" s="98"/>
      <c r="AF212" s="98"/>
      <c r="AG212" s="98"/>
      <c r="AH212" s="73"/>
      <c r="AI212" s="73"/>
      <c r="AJ212" s="73"/>
      <c r="AK212" s="73"/>
      <c r="AL212" s="73"/>
      <c r="AM212" s="73"/>
      <c r="AN212" s="73"/>
      <c r="AO212" s="73"/>
      <c r="AP212" s="73"/>
      <c r="AQ212" s="73"/>
      <c r="AR212" s="316"/>
      <c r="AS212" s="73"/>
      <c r="AT212" s="316"/>
      <c r="AU212" s="519"/>
      <c r="AW212" s="115">
        <f t="shared" si="138"/>
        <v>0</v>
      </c>
      <c r="AX212" s="115">
        <f t="shared" si="139"/>
        <v>0</v>
      </c>
      <c r="AY212" s="112">
        <f t="shared" si="140"/>
        <v>0</v>
      </c>
      <c r="AZ212" s="115">
        <f t="shared" si="141"/>
        <v>0</v>
      </c>
      <c r="BA212" s="175">
        <f t="shared" si="128"/>
        <v>0</v>
      </c>
      <c r="BB212" s="118"/>
    </row>
    <row r="213" spans="1:54" s="134" customFormat="1" ht="15.75" hidden="1" customHeight="1" x14ac:dyDescent="0.25">
      <c r="A213" s="558"/>
      <c r="B213" s="213"/>
      <c r="C213" s="213"/>
      <c r="D213" s="239"/>
      <c r="E213" s="215"/>
      <c r="F213" s="98"/>
      <c r="G213" s="98"/>
      <c r="H213" s="325">
        <f>H212+F213-G213</f>
        <v>0</v>
      </c>
      <c r="I213" s="95"/>
      <c r="J213" s="95"/>
      <c r="K213" s="325">
        <f>K212+I213-J213</f>
        <v>0</v>
      </c>
      <c r="L213" s="185">
        <f t="shared" si="135"/>
        <v>0</v>
      </c>
      <c r="M213" s="98"/>
      <c r="N213" s="98"/>
      <c r="O213" s="98"/>
      <c r="P213" s="98"/>
      <c r="Q213" s="98"/>
      <c r="R213" s="98"/>
      <c r="S213" s="98"/>
      <c r="T213" s="98"/>
      <c r="U213" s="98"/>
      <c r="V213" s="98"/>
      <c r="W213" s="98"/>
      <c r="X213" s="98"/>
      <c r="Y213" s="98"/>
      <c r="Z213" s="98"/>
      <c r="AA213" s="98"/>
      <c r="AB213" s="98"/>
      <c r="AC213" s="98"/>
      <c r="AD213" s="98"/>
      <c r="AE213" s="98"/>
      <c r="AF213" s="98"/>
      <c r="AG213" s="98"/>
      <c r="AH213" s="73"/>
      <c r="AI213" s="73"/>
      <c r="AJ213" s="73"/>
      <c r="AK213" s="73"/>
      <c r="AL213" s="73"/>
      <c r="AM213" s="73"/>
      <c r="AN213" s="73"/>
      <c r="AO213" s="73"/>
      <c r="AP213" s="73"/>
      <c r="AQ213" s="73"/>
      <c r="AR213" s="316"/>
      <c r="AS213" s="73"/>
      <c r="AT213" s="316"/>
      <c r="AU213" s="519"/>
      <c r="AW213" s="115">
        <f t="shared" si="138"/>
        <v>0</v>
      </c>
      <c r="AX213" s="115">
        <f t="shared" si="139"/>
        <v>0</v>
      </c>
      <c r="AY213" s="112">
        <f t="shared" si="140"/>
        <v>0</v>
      </c>
      <c r="AZ213" s="115">
        <f t="shared" si="141"/>
        <v>0</v>
      </c>
      <c r="BA213" s="175">
        <f t="shared" si="128"/>
        <v>0</v>
      </c>
      <c r="BB213" s="118"/>
    </row>
    <row r="214" spans="1:54" s="134" customFormat="1" ht="15.75" hidden="1" customHeight="1" x14ac:dyDescent="0.25">
      <c r="A214" s="558"/>
      <c r="B214" s="213"/>
      <c r="C214" s="213"/>
      <c r="D214" s="239"/>
      <c r="E214" s="215"/>
      <c r="F214" s="98"/>
      <c r="G214" s="98"/>
      <c r="H214" s="325">
        <f t="shared" ref="H214:H225" si="144">H213+F214-G214</f>
        <v>0</v>
      </c>
      <c r="I214" s="95"/>
      <c r="J214" s="95"/>
      <c r="K214" s="325">
        <f t="shared" si="143"/>
        <v>0</v>
      </c>
      <c r="L214" s="185">
        <f t="shared" ref="L214:L225" si="145">H214+K214</f>
        <v>0</v>
      </c>
      <c r="M214" s="98"/>
      <c r="N214" s="98"/>
      <c r="O214" s="98"/>
      <c r="P214" s="98"/>
      <c r="Q214" s="98"/>
      <c r="R214" s="98"/>
      <c r="S214" s="98"/>
      <c r="T214" s="98"/>
      <c r="U214" s="98"/>
      <c r="V214" s="98"/>
      <c r="W214" s="98"/>
      <c r="X214" s="98"/>
      <c r="Y214" s="98"/>
      <c r="Z214" s="98"/>
      <c r="AA214" s="98"/>
      <c r="AB214" s="98"/>
      <c r="AC214" s="98"/>
      <c r="AD214" s="98"/>
      <c r="AE214" s="98"/>
      <c r="AF214" s="98"/>
      <c r="AG214" s="98"/>
      <c r="AH214" s="73"/>
      <c r="AI214" s="73"/>
      <c r="AJ214" s="73"/>
      <c r="AK214" s="73"/>
      <c r="AL214" s="73"/>
      <c r="AM214" s="73"/>
      <c r="AN214" s="73"/>
      <c r="AO214" s="73"/>
      <c r="AP214" s="73"/>
      <c r="AQ214" s="73"/>
      <c r="AR214" s="316"/>
      <c r="AS214" s="73"/>
      <c r="AT214" s="316"/>
      <c r="AU214" s="519"/>
      <c r="AW214" s="115">
        <f t="shared" si="138"/>
        <v>0</v>
      </c>
      <c r="AX214" s="115">
        <f t="shared" si="139"/>
        <v>0</v>
      </c>
      <c r="AY214" s="112">
        <f t="shared" si="140"/>
        <v>0</v>
      </c>
      <c r="AZ214" s="115">
        <f t="shared" si="141"/>
        <v>0</v>
      </c>
      <c r="BA214" s="175">
        <f t="shared" si="128"/>
        <v>0</v>
      </c>
      <c r="BB214" s="118"/>
    </row>
    <row r="215" spans="1:54" s="134" customFormat="1" ht="15.75" hidden="1" customHeight="1" x14ac:dyDescent="0.25">
      <c r="A215" s="558"/>
      <c r="B215" s="213"/>
      <c r="C215" s="213"/>
      <c r="D215" s="239"/>
      <c r="E215" s="215"/>
      <c r="F215" s="98"/>
      <c r="G215" s="98"/>
      <c r="H215" s="325">
        <f t="shared" si="144"/>
        <v>0</v>
      </c>
      <c r="I215" s="95"/>
      <c r="J215" s="95"/>
      <c r="K215" s="325">
        <f t="shared" si="143"/>
        <v>0</v>
      </c>
      <c r="L215" s="185">
        <f t="shared" si="145"/>
        <v>0</v>
      </c>
      <c r="M215" s="98"/>
      <c r="N215" s="98"/>
      <c r="O215" s="98"/>
      <c r="P215" s="98"/>
      <c r="Q215" s="98"/>
      <c r="R215" s="98"/>
      <c r="S215" s="98"/>
      <c r="T215" s="98"/>
      <c r="U215" s="98"/>
      <c r="V215" s="98"/>
      <c r="W215" s="98"/>
      <c r="X215" s="98"/>
      <c r="Y215" s="98"/>
      <c r="Z215" s="98"/>
      <c r="AA215" s="98"/>
      <c r="AB215" s="98"/>
      <c r="AC215" s="98"/>
      <c r="AD215" s="98"/>
      <c r="AE215" s="98"/>
      <c r="AF215" s="98"/>
      <c r="AG215" s="98"/>
      <c r="AH215" s="73"/>
      <c r="AI215" s="73"/>
      <c r="AJ215" s="73"/>
      <c r="AK215" s="73"/>
      <c r="AL215" s="73"/>
      <c r="AM215" s="73"/>
      <c r="AN215" s="73"/>
      <c r="AO215" s="73"/>
      <c r="AP215" s="73"/>
      <c r="AQ215" s="73"/>
      <c r="AR215" s="316"/>
      <c r="AS215" s="73"/>
      <c r="AT215" s="316"/>
      <c r="AU215" s="519"/>
      <c r="AW215" s="115">
        <f t="shared" si="138"/>
        <v>0</v>
      </c>
      <c r="AX215" s="115">
        <f t="shared" si="139"/>
        <v>0</v>
      </c>
      <c r="AY215" s="112">
        <f t="shared" si="140"/>
        <v>0</v>
      </c>
      <c r="AZ215" s="115">
        <f t="shared" si="141"/>
        <v>0</v>
      </c>
      <c r="BA215" s="175">
        <f t="shared" si="128"/>
        <v>0</v>
      </c>
      <c r="BB215" s="118"/>
    </row>
    <row r="216" spans="1:54" s="134" customFormat="1" ht="15.75" hidden="1" customHeight="1" x14ac:dyDescent="0.25">
      <c r="A216" s="558"/>
      <c r="B216" s="213"/>
      <c r="C216" s="213"/>
      <c r="D216" s="239"/>
      <c r="E216" s="215"/>
      <c r="F216" s="98"/>
      <c r="G216" s="98"/>
      <c r="H216" s="325">
        <f t="shared" si="144"/>
        <v>0</v>
      </c>
      <c r="I216" s="95"/>
      <c r="J216" s="95"/>
      <c r="K216" s="325">
        <f t="shared" si="143"/>
        <v>0</v>
      </c>
      <c r="L216" s="185">
        <f t="shared" si="145"/>
        <v>0</v>
      </c>
      <c r="M216" s="98"/>
      <c r="N216" s="98"/>
      <c r="O216" s="98"/>
      <c r="P216" s="98"/>
      <c r="Q216" s="98"/>
      <c r="R216" s="98"/>
      <c r="S216" s="98"/>
      <c r="T216" s="98"/>
      <c r="U216" s="98"/>
      <c r="V216" s="98"/>
      <c r="W216" s="98"/>
      <c r="X216" s="98"/>
      <c r="Y216" s="98"/>
      <c r="Z216" s="98"/>
      <c r="AA216" s="98"/>
      <c r="AB216" s="98"/>
      <c r="AC216" s="98"/>
      <c r="AD216" s="98"/>
      <c r="AE216" s="98"/>
      <c r="AF216" s="98"/>
      <c r="AG216" s="98"/>
      <c r="AH216" s="73"/>
      <c r="AI216" s="73"/>
      <c r="AJ216" s="73"/>
      <c r="AK216" s="73"/>
      <c r="AL216" s="73"/>
      <c r="AM216" s="73"/>
      <c r="AN216" s="73"/>
      <c r="AO216" s="73"/>
      <c r="AP216" s="73"/>
      <c r="AQ216" s="73"/>
      <c r="AR216" s="316"/>
      <c r="AS216" s="73"/>
      <c r="AT216" s="316"/>
      <c r="AU216" s="519"/>
      <c r="AW216" s="115">
        <f t="shared" si="138"/>
        <v>0</v>
      </c>
      <c r="AX216" s="115">
        <f t="shared" si="139"/>
        <v>0</v>
      </c>
      <c r="AY216" s="112">
        <f t="shared" si="140"/>
        <v>0</v>
      </c>
      <c r="AZ216" s="115">
        <f t="shared" si="141"/>
        <v>0</v>
      </c>
      <c r="BA216" s="175">
        <f t="shared" si="128"/>
        <v>0</v>
      </c>
      <c r="BB216" s="118"/>
    </row>
    <row r="217" spans="1:54" s="134" customFormat="1" ht="15.75" hidden="1" customHeight="1" x14ac:dyDescent="0.25">
      <c r="A217" s="558"/>
      <c r="B217" s="213"/>
      <c r="C217" s="213"/>
      <c r="D217" s="239"/>
      <c r="E217" s="215"/>
      <c r="F217" s="98"/>
      <c r="G217" s="98"/>
      <c r="H217" s="325">
        <f t="shared" si="144"/>
        <v>0</v>
      </c>
      <c r="I217" s="95"/>
      <c r="J217" s="95"/>
      <c r="K217" s="325">
        <f t="shared" si="143"/>
        <v>0</v>
      </c>
      <c r="L217" s="185">
        <f t="shared" si="145"/>
        <v>0</v>
      </c>
      <c r="M217" s="98"/>
      <c r="N217" s="98"/>
      <c r="O217" s="98"/>
      <c r="P217" s="98"/>
      <c r="Q217" s="98"/>
      <c r="R217" s="98"/>
      <c r="S217" s="98"/>
      <c r="T217" s="98"/>
      <c r="U217" s="98"/>
      <c r="V217" s="98"/>
      <c r="W217" s="98"/>
      <c r="X217" s="98"/>
      <c r="Y217" s="98"/>
      <c r="Z217" s="98"/>
      <c r="AA217" s="98"/>
      <c r="AB217" s="98"/>
      <c r="AC217" s="98"/>
      <c r="AD217" s="98"/>
      <c r="AE217" s="98"/>
      <c r="AF217" s="98"/>
      <c r="AG217" s="98"/>
      <c r="AH217" s="73"/>
      <c r="AI217" s="73"/>
      <c r="AJ217" s="73"/>
      <c r="AK217" s="73"/>
      <c r="AL217" s="73"/>
      <c r="AM217" s="73"/>
      <c r="AN217" s="73"/>
      <c r="AO217" s="73"/>
      <c r="AP217" s="73"/>
      <c r="AQ217" s="73"/>
      <c r="AR217" s="316"/>
      <c r="AS217" s="73"/>
      <c r="AT217" s="316"/>
      <c r="AU217" s="519"/>
      <c r="AW217" s="115">
        <f t="shared" si="138"/>
        <v>0</v>
      </c>
      <c r="AX217" s="115">
        <f t="shared" si="139"/>
        <v>0</v>
      </c>
      <c r="AY217" s="112">
        <f t="shared" si="140"/>
        <v>0</v>
      </c>
      <c r="AZ217" s="115">
        <f t="shared" si="141"/>
        <v>0</v>
      </c>
      <c r="BA217" s="175">
        <f t="shared" si="128"/>
        <v>0</v>
      </c>
      <c r="BB217" s="118"/>
    </row>
    <row r="218" spans="1:54" s="134" customFormat="1" ht="15.75" hidden="1" customHeight="1" x14ac:dyDescent="0.25">
      <c r="A218" s="558"/>
      <c r="B218" s="213"/>
      <c r="C218" s="213"/>
      <c r="D218" s="239"/>
      <c r="E218" s="215"/>
      <c r="F218" s="98"/>
      <c r="G218" s="98"/>
      <c r="H218" s="325">
        <f t="shared" si="144"/>
        <v>0</v>
      </c>
      <c r="I218" s="95"/>
      <c r="J218" s="95"/>
      <c r="K218" s="325">
        <f t="shared" si="143"/>
        <v>0</v>
      </c>
      <c r="L218" s="185">
        <f t="shared" si="145"/>
        <v>0</v>
      </c>
      <c r="M218" s="98"/>
      <c r="N218" s="98"/>
      <c r="O218" s="98"/>
      <c r="P218" s="98"/>
      <c r="Q218" s="98"/>
      <c r="R218" s="98"/>
      <c r="S218" s="98"/>
      <c r="T218" s="98"/>
      <c r="U218" s="98"/>
      <c r="V218" s="98"/>
      <c r="W218" s="98"/>
      <c r="X218" s="98"/>
      <c r="Y218" s="98"/>
      <c r="Z218" s="98"/>
      <c r="AA218" s="98"/>
      <c r="AB218" s="98"/>
      <c r="AC218" s="98"/>
      <c r="AD218" s="98"/>
      <c r="AE218" s="98"/>
      <c r="AF218" s="98"/>
      <c r="AG218" s="98"/>
      <c r="AH218" s="73"/>
      <c r="AI218" s="73"/>
      <c r="AJ218" s="73"/>
      <c r="AK218" s="73"/>
      <c r="AL218" s="73"/>
      <c r="AM218" s="73"/>
      <c r="AN218" s="73"/>
      <c r="AO218" s="73"/>
      <c r="AP218" s="73"/>
      <c r="AQ218" s="73"/>
      <c r="AR218" s="316"/>
      <c r="AS218" s="73"/>
      <c r="AT218" s="316"/>
      <c r="AU218" s="519"/>
      <c r="AW218" s="115">
        <f t="shared" si="138"/>
        <v>0</v>
      </c>
      <c r="AX218" s="115">
        <f t="shared" si="139"/>
        <v>0</v>
      </c>
      <c r="AY218" s="112">
        <f t="shared" si="140"/>
        <v>0</v>
      </c>
      <c r="AZ218" s="115">
        <f t="shared" si="141"/>
        <v>0</v>
      </c>
      <c r="BA218" s="175">
        <f t="shared" si="128"/>
        <v>0</v>
      </c>
      <c r="BB218" s="118"/>
    </row>
    <row r="219" spans="1:54" s="134" customFormat="1" ht="15.75" hidden="1" customHeight="1" x14ac:dyDescent="0.25">
      <c r="A219" s="558"/>
      <c r="B219" s="213"/>
      <c r="C219" s="213"/>
      <c r="D219" s="239"/>
      <c r="E219" s="215"/>
      <c r="F219" s="98"/>
      <c r="G219" s="98"/>
      <c r="H219" s="325">
        <f t="shared" si="144"/>
        <v>0</v>
      </c>
      <c r="I219" s="95"/>
      <c r="J219" s="95"/>
      <c r="K219" s="325">
        <f t="shared" si="143"/>
        <v>0</v>
      </c>
      <c r="L219" s="185">
        <f t="shared" si="145"/>
        <v>0</v>
      </c>
      <c r="M219" s="98"/>
      <c r="N219" s="98"/>
      <c r="O219" s="98"/>
      <c r="P219" s="98"/>
      <c r="Q219" s="98"/>
      <c r="R219" s="98"/>
      <c r="S219" s="98"/>
      <c r="T219" s="98"/>
      <c r="U219" s="98"/>
      <c r="V219" s="98"/>
      <c r="W219" s="98"/>
      <c r="X219" s="98"/>
      <c r="Y219" s="98"/>
      <c r="Z219" s="98"/>
      <c r="AA219" s="98"/>
      <c r="AB219" s="98"/>
      <c r="AC219" s="98"/>
      <c r="AD219" s="98"/>
      <c r="AE219" s="98"/>
      <c r="AF219" s="98"/>
      <c r="AG219" s="98"/>
      <c r="AH219" s="73"/>
      <c r="AI219" s="73"/>
      <c r="AJ219" s="73"/>
      <c r="AK219" s="73"/>
      <c r="AL219" s="73"/>
      <c r="AM219" s="73"/>
      <c r="AN219" s="73"/>
      <c r="AO219" s="73"/>
      <c r="AP219" s="73"/>
      <c r="AQ219" s="73"/>
      <c r="AR219" s="316"/>
      <c r="AS219" s="73"/>
      <c r="AT219" s="316"/>
      <c r="AU219" s="519"/>
      <c r="AW219" s="115">
        <f t="shared" si="138"/>
        <v>0</v>
      </c>
      <c r="AX219" s="115">
        <f t="shared" si="139"/>
        <v>0</v>
      </c>
      <c r="AY219" s="112">
        <f t="shared" si="140"/>
        <v>0</v>
      </c>
      <c r="AZ219" s="115">
        <f t="shared" si="141"/>
        <v>0</v>
      </c>
      <c r="BA219" s="175">
        <f t="shared" si="128"/>
        <v>0</v>
      </c>
      <c r="BB219" s="118"/>
    </row>
    <row r="220" spans="1:54" s="134" customFormat="1" ht="15.75" hidden="1" customHeight="1" x14ac:dyDescent="0.25">
      <c r="A220" s="558"/>
      <c r="B220" s="213"/>
      <c r="C220" s="213"/>
      <c r="D220" s="239"/>
      <c r="E220" s="215"/>
      <c r="F220" s="98"/>
      <c r="G220" s="98"/>
      <c r="H220" s="325">
        <f t="shared" si="144"/>
        <v>0</v>
      </c>
      <c r="I220" s="95"/>
      <c r="J220" s="95"/>
      <c r="K220" s="325">
        <f t="shared" si="143"/>
        <v>0</v>
      </c>
      <c r="L220" s="185">
        <f t="shared" si="145"/>
        <v>0</v>
      </c>
      <c r="M220" s="98"/>
      <c r="N220" s="98"/>
      <c r="O220" s="98"/>
      <c r="P220" s="98"/>
      <c r="Q220" s="98"/>
      <c r="R220" s="98"/>
      <c r="S220" s="98"/>
      <c r="T220" s="98"/>
      <c r="U220" s="98"/>
      <c r="V220" s="98"/>
      <c r="W220" s="98"/>
      <c r="X220" s="98"/>
      <c r="Y220" s="98"/>
      <c r="Z220" s="98"/>
      <c r="AA220" s="98"/>
      <c r="AB220" s="98"/>
      <c r="AC220" s="98"/>
      <c r="AD220" s="98"/>
      <c r="AE220" s="98"/>
      <c r="AF220" s="98"/>
      <c r="AG220" s="98"/>
      <c r="AH220" s="73"/>
      <c r="AI220" s="73"/>
      <c r="AJ220" s="73"/>
      <c r="AK220" s="73"/>
      <c r="AL220" s="73"/>
      <c r="AM220" s="73"/>
      <c r="AN220" s="73"/>
      <c r="AO220" s="73"/>
      <c r="AP220" s="73"/>
      <c r="AQ220" s="73"/>
      <c r="AR220" s="316"/>
      <c r="AS220" s="73"/>
      <c r="AT220" s="316"/>
      <c r="AU220" s="519"/>
      <c r="AW220" s="115">
        <f t="shared" si="138"/>
        <v>0</v>
      </c>
      <c r="AX220" s="115">
        <f t="shared" si="139"/>
        <v>0</v>
      </c>
      <c r="AY220" s="112">
        <f t="shared" si="140"/>
        <v>0</v>
      </c>
      <c r="AZ220" s="115">
        <f t="shared" si="141"/>
        <v>0</v>
      </c>
      <c r="BA220" s="175">
        <f t="shared" si="128"/>
        <v>0</v>
      </c>
      <c r="BB220" s="118"/>
    </row>
    <row r="221" spans="1:54" s="134" customFormat="1" ht="15.75" hidden="1" customHeight="1" x14ac:dyDescent="0.25">
      <c r="A221" s="558"/>
      <c r="B221" s="213"/>
      <c r="C221" s="213"/>
      <c r="D221" s="239"/>
      <c r="E221" s="215"/>
      <c r="F221" s="98"/>
      <c r="G221" s="98"/>
      <c r="H221" s="325">
        <f t="shared" si="144"/>
        <v>0</v>
      </c>
      <c r="I221" s="95"/>
      <c r="J221" s="95"/>
      <c r="K221" s="325">
        <f t="shared" si="143"/>
        <v>0</v>
      </c>
      <c r="L221" s="185">
        <f t="shared" si="145"/>
        <v>0</v>
      </c>
      <c r="M221" s="98"/>
      <c r="N221" s="98"/>
      <c r="O221" s="98"/>
      <c r="P221" s="98"/>
      <c r="Q221" s="98"/>
      <c r="R221" s="98"/>
      <c r="S221" s="98"/>
      <c r="T221" s="98"/>
      <c r="U221" s="98"/>
      <c r="V221" s="98"/>
      <c r="W221" s="98"/>
      <c r="X221" s="98"/>
      <c r="Y221" s="98"/>
      <c r="Z221" s="98"/>
      <c r="AA221" s="98"/>
      <c r="AB221" s="98"/>
      <c r="AC221" s="98"/>
      <c r="AD221" s="98"/>
      <c r="AE221" s="98"/>
      <c r="AF221" s="98"/>
      <c r="AG221" s="98"/>
      <c r="AH221" s="73"/>
      <c r="AI221" s="73"/>
      <c r="AJ221" s="73"/>
      <c r="AK221" s="73"/>
      <c r="AL221" s="73"/>
      <c r="AM221" s="73"/>
      <c r="AN221" s="73"/>
      <c r="AO221" s="73"/>
      <c r="AP221" s="73"/>
      <c r="AQ221" s="73"/>
      <c r="AR221" s="316"/>
      <c r="AS221" s="73"/>
      <c r="AT221" s="73"/>
      <c r="AU221" s="519"/>
      <c r="AW221" s="115">
        <f t="shared" si="138"/>
        <v>0</v>
      </c>
      <c r="AX221" s="115">
        <f t="shared" si="139"/>
        <v>0</v>
      </c>
      <c r="AY221" s="112">
        <f t="shared" si="140"/>
        <v>0</v>
      </c>
      <c r="AZ221" s="115">
        <f t="shared" si="141"/>
        <v>0</v>
      </c>
      <c r="BA221" s="175">
        <f t="shared" si="128"/>
        <v>0</v>
      </c>
      <c r="BB221" s="118"/>
    </row>
    <row r="222" spans="1:54" s="134" customFormat="1" ht="15.75" hidden="1" customHeight="1" x14ac:dyDescent="0.25">
      <c r="A222" s="558"/>
      <c r="B222" s="213"/>
      <c r="C222" s="213"/>
      <c r="D222" s="239"/>
      <c r="E222" s="215"/>
      <c r="F222" s="98"/>
      <c r="G222" s="98"/>
      <c r="H222" s="325">
        <f t="shared" si="144"/>
        <v>0</v>
      </c>
      <c r="I222" s="95"/>
      <c r="J222" s="95"/>
      <c r="K222" s="325">
        <f t="shared" si="143"/>
        <v>0</v>
      </c>
      <c r="L222" s="185">
        <f t="shared" si="145"/>
        <v>0</v>
      </c>
      <c r="M222" s="98"/>
      <c r="N222" s="98"/>
      <c r="O222" s="98"/>
      <c r="P222" s="98"/>
      <c r="Q222" s="98"/>
      <c r="R222" s="98"/>
      <c r="S222" s="98"/>
      <c r="T222" s="98"/>
      <c r="U222" s="98"/>
      <c r="V222" s="98"/>
      <c r="W222" s="98"/>
      <c r="X222" s="98"/>
      <c r="Y222" s="98"/>
      <c r="Z222" s="98"/>
      <c r="AA222" s="98"/>
      <c r="AB222" s="98"/>
      <c r="AC222" s="98"/>
      <c r="AD222" s="98"/>
      <c r="AE222" s="98"/>
      <c r="AF222" s="98"/>
      <c r="AG222" s="98"/>
      <c r="AH222" s="73"/>
      <c r="AI222" s="73"/>
      <c r="AJ222" s="73"/>
      <c r="AK222" s="73"/>
      <c r="AL222" s="73"/>
      <c r="AM222" s="73"/>
      <c r="AN222" s="73"/>
      <c r="AO222" s="73"/>
      <c r="AP222" s="73"/>
      <c r="AQ222" s="73"/>
      <c r="AR222" s="316"/>
      <c r="AS222" s="73"/>
      <c r="AT222" s="73"/>
      <c r="AU222" s="519"/>
      <c r="AW222" s="115">
        <f t="shared" si="138"/>
        <v>0</v>
      </c>
      <c r="AX222" s="115">
        <f t="shared" si="139"/>
        <v>0</v>
      </c>
      <c r="AY222" s="112">
        <f t="shared" si="140"/>
        <v>0</v>
      </c>
      <c r="AZ222" s="115">
        <f t="shared" si="141"/>
        <v>0</v>
      </c>
      <c r="BA222" s="175">
        <f t="shared" si="128"/>
        <v>0</v>
      </c>
      <c r="BB222" s="118"/>
    </row>
    <row r="223" spans="1:54" s="134" customFormat="1" ht="15.75" hidden="1" customHeight="1" x14ac:dyDescent="0.25">
      <c r="A223" s="558"/>
      <c r="B223" s="213"/>
      <c r="C223" s="213"/>
      <c r="D223" s="239"/>
      <c r="E223" s="215"/>
      <c r="F223" s="98"/>
      <c r="G223" s="98"/>
      <c r="H223" s="325">
        <f t="shared" si="144"/>
        <v>0</v>
      </c>
      <c r="I223" s="95"/>
      <c r="J223" s="95"/>
      <c r="K223" s="325">
        <f t="shared" si="143"/>
        <v>0</v>
      </c>
      <c r="L223" s="185">
        <f t="shared" si="145"/>
        <v>0</v>
      </c>
      <c r="M223" s="98"/>
      <c r="N223" s="98"/>
      <c r="O223" s="98"/>
      <c r="P223" s="98"/>
      <c r="Q223" s="98"/>
      <c r="R223" s="98"/>
      <c r="S223" s="98"/>
      <c r="T223" s="98"/>
      <c r="U223" s="98"/>
      <c r="V223" s="98"/>
      <c r="W223" s="98"/>
      <c r="X223" s="98"/>
      <c r="Y223" s="98"/>
      <c r="Z223" s="98"/>
      <c r="AA223" s="98"/>
      <c r="AB223" s="98"/>
      <c r="AC223" s="98"/>
      <c r="AD223" s="98"/>
      <c r="AE223" s="98"/>
      <c r="AF223" s="98"/>
      <c r="AG223" s="98"/>
      <c r="AH223" s="73"/>
      <c r="AI223" s="73"/>
      <c r="AJ223" s="73"/>
      <c r="AK223" s="73"/>
      <c r="AL223" s="73"/>
      <c r="AM223" s="73"/>
      <c r="AN223" s="73"/>
      <c r="AO223" s="73"/>
      <c r="AP223" s="73"/>
      <c r="AQ223" s="73"/>
      <c r="AR223" s="316"/>
      <c r="AS223" s="73"/>
      <c r="AT223" s="316"/>
      <c r="AU223" s="519"/>
      <c r="AW223" s="115">
        <f t="shared" si="138"/>
        <v>0</v>
      </c>
      <c r="AX223" s="115">
        <f t="shared" si="139"/>
        <v>0</v>
      </c>
      <c r="AY223" s="112">
        <f t="shared" si="140"/>
        <v>0</v>
      </c>
      <c r="AZ223" s="115">
        <f t="shared" si="141"/>
        <v>0</v>
      </c>
      <c r="BA223" s="175">
        <f t="shared" si="128"/>
        <v>0</v>
      </c>
      <c r="BB223" s="118"/>
    </row>
    <row r="224" spans="1:54" s="134" customFormat="1" ht="15.75" hidden="1" customHeight="1" x14ac:dyDescent="0.25">
      <c r="A224" s="558"/>
      <c r="B224" s="213"/>
      <c r="C224" s="213"/>
      <c r="D224" s="239"/>
      <c r="E224" s="215"/>
      <c r="F224" s="98"/>
      <c r="G224" s="98"/>
      <c r="H224" s="325">
        <f t="shared" si="144"/>
        <v>0</v>
      </c>
      <c r="I224" s="95"/>
      <c r="J224" s="95"/>
      <c r="K224" s="325">
        <f t="shared" si="143"/>
        <v>0</v>
      </c>
      <c r="L224" s="185">
        <f t="shared" si="145"/>
        <v>0</v>
      </c>
      <c r="M224" s="98"/>
      <c r="N224" s="98"/>
      <c r="O224" s="98"/>
      <c r="P224" s="98"/>
      <c r="Q224" s="98"/>
      <c r="R224" s="98"/>
      <c r="S224" s="98"/>
      <c r="T224" s="98"/>
      <c r="U224" s="98"/>
      <c r="V224" s="98"/>
      <c r="W224" s="98"/>
      <c r="X224" s="98"/>
      <c r="Y224" s="98"/>
      <c r="Z224" s="98"/>
      <c r="AA224" s="98"/>
      <c r="AB224" s="98"/>
      <c r="AC224" s="98"/>
      <c r="AD224" s="98"/>
      <c r="AE224" s="98"/>
      <c r="AF224" s="98"/>
      <c r="AG224" s="98"/>
      <c r="AH224" s="73"/>
      <c r="AI224" s="73"/>
      <c r="AJ224" s="73"/>
      <c r="AK224" s="73"/>
      <c r="AL224" s="73"/>
      <c r="AM224" s="73"/>
      <c r="AN224" s="73"/>
      <c r="AO224" s="73"/>
      <c r="AP224" s="73"/>
      <c r="AQ224" s="73"/>
      <c r="AR224" s="316"/>
      <c r="AS224" s="73"/>
      <c r="AT224" s="316"/>
      <c r="AU224" s="519"/>
      <c r="AW224" s="115">
        <f t="shared" si="138"/>
        <v>0</v>
      </c>
      <c r="AX224" s="115">
        <f t="shared" si="139"/>
        <v>0</v>
      </c>
      <c r="AY224" s="112">
        <f t="shared" si="140"/>
        <v>0</v>
      </c>
      <c r="AZ224" s="115">
        <f t="shared" si="141"/>
        <v>0</v>
      </c>
      <c r="BA224" s="175">
        <f t="shared" si="128"/>
        <v>0</v>
      </c>
      <c r="BB224" s="118"/>
    </row>
    <row r="225" spans="1:54" s="134" customFormat="1" ht="15.75" hidden="1" customHeight="1" x14ac:dyDescent="0.25">
      <c r="A225" s="558"/>
      <c r="B225" s="213"/>
      <c r="C225" s="213"/>
      <c r="D225" s="239"/>
      <c r="E225" s="215"/>
      <c r="F225" s="98"/>
      <c r="G225" s="98"/>
      <c r="H225" s="325">
        <f t="shared" si="144"/>
        <v>0</v>
      </c>
      <c r="I225" s="95"/>
      <c r="J225" s="95"/>
      <c r="K225" s="325">
        <f t="shared" si="143"/>
        <v>0</v>
      </c>
      <c r="L225" s="185">
        <f t="shared" si="145"/>
        <v>0</v>
      </c>
      <c r="M225" s="98"/>
      <c r="N225" s="98"/>
      <c r="O225" s="98"/>
      <c r="P225" s="98"/>
      <c r="Q225" s="98"/>
      <c r="R225" s="98"/>
      <c r="S225" s="98"/>
      <c r="T225" s="98"/>
      <c r="U225" s="98"/>
      <c r="V225" s="98"/>
      <c r="W225" s="98"/>
      <c r="X225" s="98"/>
      <c r="Y225" s="98"/>
      <c r="Z225" s="98"/>
      <c r="AA225" s="98"/>
      <c r="AB225" s="98"/>
      <c r="AC225" s="98"/>
      <c r="AD225" s="98"/>
      <c r="AE225" s="98"/>
      <c r="AF225" s="98"/>
      <c r="AG225" s="98"/>
      <c r="AH225" s="73"/>
      <c r="AI225" s="73"/>
      <c r="AJ225" s="73"/>
      <c r="AK225" s="73"/>
      <c r="AL225" s="73"/>
      <c r="AM225" s="73"/>
      <c r="AN225" s="73"/>
      <c r="AO225" s="73"/>
      <c r="AP225" s="73"/>
      <c r="AQ225" s="73"/>
      <c r="AR225" s="316"/>
      <c r="AS225" s="73"/>
      <c r="AT225" s="316"/>
      <c r="AU225" s="519"/>
      <c r="AW225" s="115">
        <f t="shared" si="138"/>
        <v>0</v>
      </c>
      <c r="AX225" s="115">
        <f t="shared" si="139"/>
        <v>0</v>
      </c>
      <c r="AY225" s="112">
        <f t="shared" si="140"/>
        <v>0</v>
      </c>
      <c r="AZ225" s="115">
        <f t="shared" si="141"/>
        <v>0</v>
      </c>
      <c r="BA225" s="175">
        <f t="shared" si="128"/>
        <v>0</v>
      </c>
      <c r="BB225" s="118"/>
    </row>
    <row r="226" spans="1:54" s="131" customFormat="1" ht="16.5" hidden="1" customHeight="1" thickBot="1" x14ac:dyDescent="0.3">
      <c r="A226" s="559"/>
      <c r="B226" s="222"/>
      <c r="C226" s="222"/>
      <c r="D226" s="223"/>
      <c r="E226" s="255" t="s">
        <v>68</v>
      </c>
      <c r="F226" s="94">
        <f>SUM(F208:F225)</f>
        <v>0</v>
      </c>
      <c r="G226" s="94">
        <f>SUM(G208:G225)</f>
        <v>0</v>
      </c>
      <c r="H226" s="326">
        <f>H225</f>
        <v>0</v>
      </c>
      <c r="I226" s="94">
        <f>SUM(I208:I225)</f>
        <v>0</v>
      </c>
      <c r="J226" s="94">
        <f>SUM(J208:J225)</f>
        <v>0</v>
      </c>
      <c r="K226" s="326">
        <f>K225</f>
        <v>0</v>
      </c>
      <c r="L226" s="326">
        <f>L225</f>
        <v>0</v>
      </c>
      <c r="M226" s="94">
        <f>SUM(M209:M225)</f>
        <v>0</v>
      </c>
      <c r="N226" s="94">
        <f>SUM(N209:N225)</f>
        <v>0</v>
      </c>
      <c r="O226" s="94">
        <f>SUM(O209:O225)</f>
        <v>0</v>
      </c>
      <c r="P226" s="94">
        <f>SUM(P208:P225)</f>
        <v>0</v>
      </c>
      <c r="Q226" s="94">
        <f t="shared" ref="Q226:AU226" si="146">SUM(Q208:Q225)</f>
        <v>0</v>
      </c>
      <c r="R226" s="94">
        <f t="shared" si="146"/>
        <v>0</v>
      </c>
      <c r="S226" s="94">
        <f t="shared" si="146"/>
        <v>0</v>
      </c>
      <c r="T226" s="94">
        <f t="shared" si="146"/>
        <v>0</v>
      </c>
      <c r="U226" s="94">
        <f t="shared" si="146"/>
        <v>0</v>
      </c>
      <c r="V226" s="94">
        <f t="shared" si="146"/>
        <v>0</v>
      </c>
      <c r="W226" s="94">
        <f t="shared" si="146"/>
        <v>0</v>
      </c>
      <c r="X226" s="94">
        <f t="shared" si="146"/>
        <v>0</v>
      </c>
      <c r="Y226" s="94">
        <f t="shared" si="146"/>
        <v>0</v>
      </c>
      <c r="Z226" s="94">
        <f t="shared" si="146"/>
        <v>0</v>
      </c>
      <c r="AA226" s="94">
        <f t="shared" si="146"/>
        <v>0</v>
      </c>
      <c r="AB226" s="94">
        <f t="shared" si="146"/>
        <v>0</v>
      </c>
      <c r="AC226" s="94">
        <f t="shared" si="146"/>
        <v>0</v>
      </c>
      <c r="AD226" s="94">
        <f t="shared" si="146"/>
        <v>0</v>
      </c>
      <c r="AE226" s="94">
        <f t="shared" si="146"/>
        <v>0</v>
      </c>
      <c r="AF226" s="94">
        <f t="shared" si="146"/>
        <v>0</v>
      </c>
      <c r="AG226" s="94">
        <f t="shared" si="146"/>
        <v>0</v>
      </c>
      <c r="AH226" s="75">
        <f t="shared" si="146"/>
        <v>0</v>
      </c>
      <c r="AI226" s="75">
        <f t="shared" si="146"/>
        <v>0</v>
      </c>
      <c r="AJ226" s="75">
        <f t="shared" si="146"/>
        <v>0</v>
      </c>
      <c r="AK226" s="75">
        <f t="shared" si="146"/>
        <v>0</v>
      </c>
      <c r="AL226" s="75">
        <f t="shared" si="146"/>
        <v>0</v>
      </c>
      <c r="AM226" s="75">
        <f t="shared" si="146"/>
        <v>0</v>
      </c>
      <c r="AN226" s="75">
        <f t="shared" si="146"/>
        <v>0</v>
      </c>
      <c r="AO226" s="75">
        <f t="shared" si="146"/>
        <v>0</v>
      </c>
      <c r="AP226" s="75">
        <f t="shared" si="146"/>
        <v>0</v>
      </c>
      <c r="AQ226" s="75">
        <f t="shared" si="146"/>
        <v>0</v>
      </c>
      <c r="AR226" s="75">
        <f t="shared" si="146"/>
        <v>0</v>
      </c>
      <c r="AS226" s="75">
        <f t="shared" si="146"/>
        <v>0</v>
      </c>
      <c r="AT226" s="75">
        <f t="shared" si="146"/>
        <v>0</v>
      </c>
      <c r="AU226" s="523">
        <f t="shared" si="146"/>
        <v>0</v>
      </c>
      <c r="AW226" s="115">
        <f t="shared" si="138"/>
        <v>0</v>
      </c>
      <c r="AX226" s="115">
        <f t="shared" si="139"/>
        <v>0</v>
      </c>
      <c r="AY226" s="112">
        <f t="shared" si="140"/>
        <v>0</v>
      </c>
      <c r="AZ226" s="115">
        <f t="shared" si="141"/>
        <v>0</v>
      </c>
      <c r="BA226" s="175">
        <f t="shared" si="128"/>
        <v>0</v>
      </c>
      <c r="BB226" s="118"/>
    </row>
    <row r="227" spans="1:54" s="134" customFormat="1" ht="15.75" hidden="1" customHeight="1" x14ac:dyDescent="0.25">
      <c r="A227" s="552"/>
      <c r="B227" s="242"/>
      <c r="C227" s="242"/>
      <c r="D227" s="248"/>
      <c r="E227" s="249"/>
      <c r="F227" s="95"/>
      <c r="G227" s="95"/>
      <c r="H227" s="325"/>
      <c r="I227" s="95"/>
      <c r="J227" s="95"/>
      <c r="K227" s="325"/>
      <c r="L227" s="96"/>
      <c r="M227" s="95"/>
      <c r="N227" s="95"/>
      <c r="O227" s="95"/>
      <c r="P227" s="95"/>
      <c r="Q227" s="95"/>
      <c r="R227" s="95"/>
      <c r="S227" s="95"/>
      <c r="T227" s="95"/>
      <c r="U227" s="95"/>
      <c r="V227" s="95"/>
      <c r="W227" s="95"/>
      <c r="X227" s="95"/>
      <c r="Y227" s="95"/>
      <c r="Z227" s="95"/>
      <c r="AA227" s="95"/>
      <c r="AB227" s="95"/>
      <c r="AC227" s="95"/>
      <c r="AD227" s="95"/>
      <c r="AE227" s="95"/>
      <c r="AF227" s="95"/>
      <c r="AG227" s="95"/>
      <c r="AH227" s="74"/>
      <c r="AI227" s="74"/>
      <c r="AJ227" s="74"/>
      <c r="AK227" s="186"/>
      <c r="AL227" s="186"/>
      <c r="AM227" s="186"/>
      <c r="AN227" s="186"/>
      <c r="AO227" s="186"/>
      <c r="AP227" s="186"/>
      <c r="AQ227" s="186"/>
      <c r="AR227" s="328"/>
      <c r="AS227" s="186"/>
      <c r="AT227" s="328"/>
      <c r="AU227" s="524"/>
      <c r="AW227" s="115">
        <f t="shared" si="138"/>
        <v>0</v>
      </c>
      <c r="AX227" s="115">
        <f t="shared" si="139"/>
        <v>0</v>
      </c>
      <c r="AY227" s="112">
        <f t="shared" si="140"/>
        <v>0</v>
      </c>
      <c r="AZ227" s="115">
        <f t="shared" si="141"/>
        <v>0</v>
      </c>
      <c r="BA227" s="175">
        <f t="shared" si="128"/>
        <v>0</v>
      </c>
      <c r="BB227" s="118"/>
    </row>
    <row r="228" spans="1:54" s="132" customFormat="1" ht="15.75" hidden="1" customHeight="1" x14ac:dyDescent="0.25">
      <c r="A228" s="558"/>
      <c r="B228" s="213"/>
      <c r="C228" s="275"/>
      <c r="D228" s="248"/>
      <c r="E228" s="276"/>
      <c r="F228" s="98"/>
      <c r="G228" s="98"/>
      <c r="H228" s="325">
        <f>H225+F228-G228</f>
        <v>0</v>
      </c>
      <c r="I228" s="98"/>
      <c r="J228" s="98"/>
      <c r="K228" s="101">
        <f>K226</f>
        <v>0</v>
      </c>
      <c r="L228" s="185">
        <f t="shared" ref="L228:L250" si="147">H228+K228</f>
        <v>0</v>
      </c>
      <c r="M228" s="98"/>
      <c r="N228" s="98"/>
      <c r="O228" s="98"/>
      <c r="P228" s="98"/>
      <c r="Q228" s="101"/>
      <c r="R228" s="101"/>
      <c r="S228" s="101"/>
      <c r="T228" s="101"/>
      <c r="U228" s="101"/>
      <c r="V228" s="101"/>
      <c r="W228" s="101"/>
      <c r="X228" s="101"/>
      <c r="Y228" s="101"/>
      <c r="Z228" s="101"/>
      <c r="AA228" s="101"/>
      <c r="AB228" s="101"/>
      <c r="AC228" s="101"/>
      <c r="AD228" s="101"/>
      <c r="AE228" s="101"/>
      <c r="AF228" s="101"/>
      <c r="AG228" s="101"/>
      <c r="AH228" s="76"/>
      <c r="AI228" s="76"/>
      <c r="AJ228" s="76"/>
      <c r="AK228" s="76"/>
      <c r="AL228" s="76"/>
      <c r="AM228" s="76"/>
      <c r="AN228" s="76"/>
      <c r="AO228" s="76"/>
      <c r="AP228" s="76"/>
      <c r="AQ228" s="76"/>
      <c r="AR228" s="331"/>
      <c r="AS228" s="76"/>
      <c r="AT228" s="331"/>
      <c r="AU228" s="517">
        <f>AU226</f>
        <v>0</v>
      </c>
      <c r="AW228" s="115">
        <f t="shared" si="138"/>
        <v>0</v>
      </c>
      <c r="AX228" s="115">
        <f t="shared" si="139"/>
        <v>0</v>
      </c>
      <c r="AY228" s="112">
        <f t="shared" si="140"/>
        <v>0</v>
      </c>
      <c r="AZ228" s="115">
        <f t="shared" si="141"/>
        <v>0</v>
      </c>
      <c r="BA228" s="175">
        <f t="shared" si="128"/>
        <v>0</v>
      </c>
      <c r="BB228" s="118"/>
    </row>
    <row r="229" spans="1:54" s="134" customFormat="1" ht="15.75" hidden="1" customHeight="1" x14ac:dyDescent="0.25">
      <c r="A229" s="552"/>
      <c r="B229" s="213"/>
      <c r="C229" s="231"/>
      <c r="D229" s="248"/>
      <c r="E229" s="271"/>
      <c r="F229" s="95"/>
      <c r="G229" s="95"/>
      <c r="H229" s="325">
        <f>H228+F229-G229</f>
        <v>0</v>
      </c>
      <c r="I229" s="95"/>
      <c r="J229" s="95"/>
      <c r="K229" s="325">
        <f>K228+I229-J229</f>
        <v>0</v>
      </c>
      <c r="L229" s="185">
        <f t="shared" si="147"/>
        <v>0</v>
      </c>
      <c r="M229" s="95"/>
      <c r="N229" s="95"/>
      <c r="O229" s="95"/>
      <c r="P229" s="95"/>
      <c r="Q229" s="95"/>
      <c r="R229" s="95"/>
      <c r="S229" s="95"/>
      <c r="T229" s="95"/>
      <c r="U229" s="95"/>
      <c r="V229" s="95"/>
      <c r="W229" s="95"/>
      <c r="X229" s="95"/>
      <c r="Y229" s="95"/>
      <c r="Z229" s="95"/>
      <c r="AA229" s="95"/>
      <c r="AB229" s="95"/>
      <c r="AC229" s="95"/>
      <c r="AD229" s="95"/>
      <c r="AE229" s="95"/>
      <c r="AF229" s="95"/>
      <c r="AG229" s="95"/>
      <c r="AH229" s="74"/>
      <c r="AI229" s="74"/>
      <c r="AJ229" s="74"/>
      <c r="AK229" s="74"/>
      <c r="AL229" s="74"/>
      <c r="AM229" s="74"/>
      <c r="AN229" s="74"/>
      <c r="AO229" s="74"/>
      <c r="AP229" s="74"/>
      <c r="AQ229" s="74"/>
      <c r="AR229" s="330"/>
      <c r="AS229" s="74"/>
      <c r="AT229" s="330"/>
      <c r="AU229" s="520"/>
      <c r="AW229" s="115">
        <f t="shared" si="138"/>
        <v>0</v>
      </c>
      <c r="AX229" s="115">
        <f t="shared" si="139"/>
        <v>0</v>
      </c>
      <c r="AY229" s="112">
        <f t="shared" si="140"/>
        <v>0</v>
      </c>
      <c r="AZ229" s="115">
        <f t="shared" si="141"/>
        <v>0</v>
      </c>
      <c r="BA229" s="175">
        <f t="shared" si="128"/>
        <v>0</v>
      </c>
      <c r="BB229" s="118"/>
    </row>
    <row r="230" spans="1:54" s="134" customFormat="1" ht="15.75" hidden="1" customHeight="1" x14ac:dyDescent="0.25">
      <c r="A230" s="558"/>
      <c r="B230" s="213"/>
      <c r="C230" s="275"/>
      <c r="D230" s="248"/>
      <c r="E230" s="239"/>
      <c r="F230" s="98"/>
      <c r="G230" s="98"/>
      <c r="H230" s="325">
        <f t="shared" ref="H230:H250" si="148">H229+F230-G230</f>
        <v>0</v>
      </c>
      <c r="I230" s="98"/>
      <c r="J230" s="98"/>
      <c r="K230" s="325">
        <f t="shared" ref="K230:K250" si="149">K229+I230-J230</f>
        <v>0</v>
      </c>
      <c r="L230" s="185">
        <f t="shared" si="147"/>
        <v>0</v>
      </c>
      <c r="M230" s="95"/>
      <c r="N230" s="95"/>
      <c r="O230" s="95"/>
      <c r="P230" s="95"/>
      <c r="Q230" s="95"/>
      <c r="R230" s="95"/>
      <c r="S230" s="95"/>
      <c r="T230" s="95"/>
      <c r="U230" s="95"/>
      <c r="V230" s="95"/>
      <c r="W230" s="95"/>
      <c r="X230" s="95"/>
      <c r="Y230" s="95"/>
      <c r="Z230" s="95"/>
      <c r="AA230" s="95"/>
      <c r="AB230" s="95"/>
      <c r="AC230" s="95"/>
      <c r="AD230" s="95"/>
      <c r="AE230" s="95"/>
      <c r="AF230" s="95"/>
      <c r="AG230" s="95"/>
      <c r="AH230" s="74"/>
      <c r="AI230" s="74"/>
      <c r="AJ230" s="74"/>
      <c r="AK230" s="74"/>
      <c r="AL230" s="74"/>
      <c r="AM230" s="74"/>
      <c r="AN230" s="74"/>
      <c r="AO230" s="74"/>
      <c r="AP230" s="74"/>
      <c r="AQ230" s="74"/>
      <c r="AR230" s="330"/>
      <c r="AS230" s="74"/>
      <c r="AT230" s="330"/>
      <c r="AU230" s="520"/>
      <c r="AW230" s="115">
        <f t="shared" si="138"/>
        <v>0</v>
      </c>
      <c r="AX230" s="115">
        <f t="shared" si="139"/>
        <v>0</v>
      </c>
      <c r="AY230" s="112">
        <f t="shared" si="140"/>
        <v>0</v>
      </c>
      <c r="AZ230" s="115">
        <f t="shared" si="141"/>
        <v>0</v>
      </c>
      <c r="BA230" s="175">
        <f t="shared" si="128"/>
        <v>0</v>
      </c>
      <c r="BB230" s="118"/>
    </row>
    <row r="231" spans="1:54" s="134" customFormat="1" ht="15.75" hidden="1" customHeight="1" x14ac:dyDescent="0.25">
      <c r="A231" s="558"/>
      <c r="B231" s="213"/>
      <c r="C231" s="275"/>
      <c r="D231" s="239"/>
      <c r="E231" s="215"/>
      <c r="F231" s="98"/>
      <c r="G231" s="98"/>
      <c r="H231" s="325">
        <f t="shared" si="148"/>
        <v>0</v>
      </c>
      <c r="I231" s="98"/>
      <c r="J231" s="98"/>
      <c r="K231" s="325">
        <f t="shared" si="149"/>
        <v>0</v>
      </c>
      <c r="L231" s="185">
        <f t="shared" si="147"/>
        <v>0</v>
      </c>
      <c r="M231" s="95"/>
      <c r="N231" s="95"/>
      <c r="O231" s="95"/>
      <c r="P231" s="95"/>
      <c r="Q231" s="95"/>
      <c r="R231" s="95"/>
      <c r="S231" s="95"/>
      <c r="T231" s="95"/>
      <c r="U231" s="95"/>
      <c r="V231" s="95"/>
      <c r="W231" s="95"/>
      <c r="X231" s="95"/>
      <c r="Y231" s="95"/>
      <c r="Z231" s="95"/>
      <c r="AA231" s="95"/>
      <c r="AB231" s="95"/>
      <c r="AC231" s="95"/>
      <c r="AD231" s="95"/>
      <c r="AE231" s="95"/>
      <c r="AF231" s="95"/>
      <c r="AG231" s="95"/>
      <c r="AH231" s="74"/>
      <c r="AI231" s="74"/>
      <c r="AJ231" s="74"/>
      <c r="AK231" s="74"/>
      <c r="AL231" s="74"/>
      <c r="AM231" s="74"/>
      <c r="AN231" s="74"/>
      <c r="AO231" s="74"/>
      <c r="AP231" s="74"/>
      <c r="AQ231" s="74"/>
      <c r="AR231" s="330"/>
      <c r="AS231" s="74"/>
      <c r="AT231" s="330"/>
      <c r="AU231" s="520"/>
      <c r="AW231" s="115">
        <f t="shared" si="138"/>
        <v>0</v>
      </c>
      <c r="AX231" s="115">
        <f t="shared" si="139"/>
        <v>0</v>
      </c>
      <c r="AY231" s="112">
        <f t="shared" si="140"/>
        <v>0</v>
      </c>
      <c r="AZ231" s="115">
        <f t="shared" si="141"/>
        <v>0</v>
      </c>
      <c r="BA231" s="175">
        <f t="shared" si="128"/>
        <v>0</v>
      </c>
      <c r="BB231" s="118"/>
    </row>
    <row r="232" spans="1:54" s="134" customFormat="1" ht="15.75" hidden="1" customHeight="1" x14ac:dyDescent="0.25">
      <c r="A232" s="558"/>
      <c r="B232" s="213"/>
      <c r="C232" s="213"/>
      <c r="D232" s="239"/>
      <c r="E232" s="215"/>
      <c r="F232" s="98"/>
      <c r="G232" s="98"/>
      <c r="H232" s="325">
        <f t="shared" si="148"/>
        <v>0</v>
      </c>
      <c r="I232" s="98"/>
      <c r="J232" s="98"/>
      <c r="K232" s="325">
        <f t="shared" si="149"/>
        <v>0</v>
      </c>
      <c r="L232" s="185">
        <f t="shared" si="147"/>
        <v>0</v>
      </c>
      <c r="M232" s="98"/>
      <c r="N232" s="98"/>
      <c r="O232" s="98"/>
      <c r="P232" s="98"/>
      <c r="Q232" s="98"/>
      <c r="R232" s="98"/>
      <c r="S232" s="98"/>
      <c r="T232" s="98"/>
      <c r="U232" s="98"/>
      <c r="V232" s="98"/>
      <c r="W232" s="98"/>
      <c r="X232" s="98"/>
      <c r="Y232" s="98"/>
      <c r="Z232" s="98"/>
      <c r="AA232" s="98"/>
      <c r="AB232" s="98"/>
      <c r="AC232" s="98"/>
      <c r="AD232" s="98"/>
      <c r="AE232" s="98"/>
      <c r="AF232" s="98"/>
      <c r="AG232" s="98"/>
      <c r="AH232" s="73"/>
      <c r="AI232" s="73"/>
      <c r="AJ232" s="73"/>
      <c r="AK232" s="73"/>
      <c r="AL232" s="73"/>
      <c r="AM232" s="73"/>
      <c r="AN232" s="73"/>
      <c r="AO232" s="73"/>
      <c r="AP232" s="73"/>
      <c r="AQ232" s="73"/>
      <c r="AR232" s="316"/>
      <c r="AS232" s="73"/>
      <c r="AT232" s="316"/>
      <c r="AU232" s="519"/>
      <c r="AW232" s="115">
        <f t="shared" si="138"/>
        <v>0</v>
      </c>
      <c r="AX232" s="115">
        <f t="shared" si="139"/>
        <v>0</v>
      </c>
      <c r="AY232" s="112">
        <f t="shared" si="140"/>
        <v>0</v>
      </c>
      <c r="AZ232" s="115">
        <f t="shared" si="141"/>
        <v>0</v>
      </c>
      <c r="BA232" s="175">
        <f t="shared" si="128"/>
        <v>0</v>
      </c>
      <c r="BB232" s="118"/>
    </row>
    <row r="233" spans="1:54" s="134" customFormat="1" ht="15.75" hidden="1" customHeight="1" x14ac:dyDescent="0.25">
      <c r="A233" s="558"/>
      <c r="B233" s="213"/>
      <c r="C233" s="213"/>
      <c r="D233" s="239"/>
      <c r="E233" s="215"/>
      <c r="F233" s="98"/>
      <c r="G233" s="98"/>
      <c r="H233" s="325">
        <f t="shared" si="148"/>
        <v>0</v>
      </c>
      <c r="I233" s="98"/>
      <c r="J233" s="98"/>
      <c r="K233" s="325">
        <f t="shared" si="149"/>
        <v>0</v>
      </c>
      <c r="L233" s="185">
        <f t="shared" si="147"/>
        <v>0</v>
      </c>
      <c r="M233" s="98"/>
      <c r="N233" s="98"/>
      <c r="O233" s="98"/>
      <c r="P233" s="98"/>
      <c r="Q233" s="98"/>
      <c r="R233" s="98"/>
      <c r="S233" s="98"/>
      <c r="T233" s="98"/>
      <c r="U233" s="98"/>
      <c r="V233" s="98"/>
      <c r="W233" s="98"/>
      <c r="X233" s="98"/>
      <c r="Y233" s="98"/>
      <c r="Z233" s="98"/>
      <c r="AA233" s="98"/>
      <c r="AB233" s="98"/>
      <c r="AC233" s="98"/>
      <c r="AD233" s="98"/>
      <c r="AE233" s="98"/>
      <c r="AF233" s="98"/>
      <c r="AG233" s="98"/>
      <c r="AH233" s="73"/>
      <c r="AI233" s="73"/>
      <c r="AJ233" s="73"/>
      <c r="AK233" s="73"/>
      <c r="AL233" s="73"/>
      <c r="AM233" s="73"/>
      <c r="AN233" s="73"/>
      <c r="AO233" s="73"/>
      <c r="AP233" s="73"/>
      <c r="AQ233" s="73"/>
      <c r="AR233" s="316"/>
      <c r="AS233" s="73"/>
      <c r="AT233" s="316"/>
      <c r="AU233" s="519"/>
      <c r="AW233" s="115">
        <f t="shared" si="138"/>
        <v>0</v>
      </c>
      <c r="AX233" s="115">
        <f t="shared" si="139"/>
        <v>0</v>
      </c>
      <c r="AY233" s="112">
        <f t="shared" si="140"/>
        <v>0</v>
      </c>
      <c r="AZ233" s="115">
        <f t="shared" si="141"/>
        <v>0</v>
      </c>
      <c r="BA233" s="175">
        <f t="shared" si="128"/>
        <v>0</v>
      </c>
      <c r="BB233" s="118"/>
    </row>
    <row r="234" spans="1:54" s="134" customFormat="1" ht="15.75" hidden="1" customHeight="1" x14ac:dyDescent="0.25">
      <c r="A234" s="558"/>
      <c r="B234" s="213"/>
      <c r="C234" s="213"/>
      <c r="D234" s="239"/>
      <c r="E234" s="215"/>
      <c r="F234" s="98"/>
      <c r="G234" s="98"/>
      <c r="H234" s="325">
        <f t="shared" si="148"/>
        <v>0</v>
      </c>
      <c r="I234" s="98"/>
      <c r="J234" s="98"/>
      <c r="K234" s="325">
        <f t="shared" si="149"/>
        <v>0</v>
      </c>
      <c r="L234" s="185">
        <f t="shared" si="147"/>
        <v>0</v>
      </c>
      <c r="M234" s="98"/>
      <c r="N234" s="98"/>
      <c r="O234" s="98"/>
      <c r="P234" s="98"/>
      <c r="Q234" s="98"/>
      <c r="R234" s="98"/>
      <c r="S234" s="98"/>
      <c r="T234" s="98"/>
      <c r="U234" s="98"/>
      <c r="V234" s="98"/>
      <c r="W234" s="98"/>
      <c r="X234" s="98"/>
      <c r="Y234" s="98"/>
      <c r="Z234" s="98"/>
      <c r="AA234" s="98"/>
      <c r="AB234" s="98"/>
      <c r="AC234" s="98"/>
      <c r="AD234" s="98"/>
      <c r="AE234" s="98"/>
      <c r="AF234" s="98"/>
      <c r="AG234" s="98"/>
      <c r="AH234" s="73"/>
      <c r="AI234" s="73"/>
      <c r="AJ234" s="73"/>
      <c r="AK234" s="73"/>
      <c r="AL234" s="73"/>
      <c r="AM234" s="73"/>
      <c r="AN234" s="73"/>
      <c r="AO234" s="73"/>
      <c r="AP234" s="73"/>
      <c r="AQ234" s="73"/>
      <c r="AR234" s="316"/>
      <c r="AS234" s="73"/>
      <c r="AT234" s="316"/>
      <c r="AU234" s="519"/>
      <c r="AW234" s="115">
        <f t="shared" si="138"/>
        <v>0</v>
      </c>
      <c r="AX234" s="115">
        <f t="shared" si="139"/>
        <v>0</v>
      </c>
      <c r="AY234" s="112">
        <f t="shared" si="140"/>
        <v>0</v>
      </c>
      <c r="AZ234" s="115">
        <f t="shared" si="141"/>
        <v>0</v>
      </c>
      <c r="BA234" s="175">
        <f t="shared" si="128"/>
        <v>0</v>
      </c>
      <c r="BB234" s="118"/>
    </row>
    <row r="235" spans="1:54" s="134" customFormat="1" ht="15.75" hidden="1" customHeight="1" x14ac:dyDescent="0.25">
      <c r="A235" s="558"/>
      <c r="B235" s="213"/>
      <c r="C235" s="213"/>
      <c r="D235" s="239"/>
      <c r="E235" s="215"/>
      <c r="F235" s="98"/>
      <c r="G235" s="98"/>
      <c r="H235" s="325">
        <f t="shared" si="148"/>
        <v>0</v>
      </c>
      <c r="I235" s="98"/>
      <c r="J235" s="98"/>
      <c r="K235" s="325">
        <f t="shared" si="149"/>
        <v>0</v>
      </c>
      <c r="L235" s="185">
        <f t="shared" si="147"/>
        <v>0</v>
      </c>
      <c r="M235" s="98"/>
      <c r="N235" s="98"/>
      <c r="O235" s="98"/>
      <c r="P235" s="98"/>
      <c r="Q235" s="98"/>
      <c r="R235" s="98"/>
      <c r="S235" s="98"/>
      <c r="T235" s="98"/>
      <c r="U235" s="98"/>
      <c r="V235" s="98"/>
      <c r="W235" s="98"/>
      <c r="X235" s="98"/>
      <c r="Y235" s="98"/>
      <c r="Z235" s="98"/>
      <c r="AA235" s="98"/>
      <c r="AB235" s="98"/>
      <c r="AC235" s="98"/>
      <c r="AD235" s="98"/>
      <c r="AE235" s="98"/>
      <c r="AF235" s="98"/>
      <c r="AG235" s="98"/>
      <c r="AH235" s="73"/>
      <c r="AI235" s="73"/>
      <c r="AJ235" s="73"/>
      <c r="AK235" s="73"/>
      <c r="AL235" s="73"/>
      <c r="AM235" s="73"/>
      <c r="AN235" s="73"/>
      <c r="AO235" s="73"/>
      <c r="AP235" s="73"/>
      <c r="AQ235" s="73"/>
      <c r="AR235" s="316"/>
      <c r="AS235" s="73"/>
      <c r="AT235" s="316"/>
      <c r="AU235" s="519"/>
      <c r="AW235" s="115">
        <f t="shared" si="138"/>
        <v>0</v>
      </c>
      <c r="AX235" s="115">
        <f t="shared" si="139"/>
        <v>0</v>
      </c>
      <c r="AY235" s="112">
        <f t="shared" si="140"/>
        <v>0</v>
      </c>
      <c r="AZ235" s="115">
        <f t="shared" si="141"/>
        <v>0</v>
      </c>
      <c r="BA235" s="175">
        <f t="shared" si="128"/>
        <v>0</v>
      </c>
      <c r="BB235" s="118"/>
    </row>
    <row r="236" spans="1:54" s="134" customFormat="1" ht="15.75" hidden="1" customHeight="1" x14ac:dyDescent="0.25">
      <c r="A236" s="558"/>
      <c r="B236" s="213"/>
      <c r="C236" s="213"/>
      <c r="D236" s="239"/>
      <c r="E236" s="215"/>
      <c r="F236" s="98"/>
      <c r="G236" s="98"/>
      <c r="H236" s="325">
        <f t="shared" si="148"/>
        <v>0</v>
      </c>
      <c r="I236" s="98"/>
      <c r="J236" s="98"/>
      <c r="K236" s="325">
        <f t="shared" si="149"/>
        <v>0</v>
      </c>
      <c r="L236" s="185">
        <f t="shared" si="147"/>
        <v>0</v>
      </c>
      <c r="M236" s="98"/>
      <c r="N236" s="98"/>
      <c r="O236" s="98"/>
      <c r="P236" s="98"/>
      <c r="Q236" s="98"/>
      <c r="R236" s="98"/>
      <c r="S236" s="98"/>
      <c r="T236" s="98"/>
      <c r="U236" s="98"/>
      <c r="V236" s="98"/>
      <c r="W236" s="98"/>
      <c r="X236" s="98"/>
      <c r="Y236" s="98"/>
      <c r="Z236" s="98"/>
      <c r="AA236" s="98"/>
      <c r="AB236" s="98"/>
      <c r="AC236" s="98"/>
      <c r="AD236" s="98"/>
      <c r="AE236" s="98"/>
      <c r="AF236" s="98"/>
      <c r="AG236" s="98"/>
      <c r="AH236" s="73"/>
      <c r="AI236" s="73"/>
      <c r="AJ236" s="73"/>
      <c r="AK236" s="73"/>
      <c r="AL236" s="73"/>
      <c r="AM236" s="73"/>
      <c r="AN236" s="73"/>
      <c r="AO236" s="73"/>
      <c r="AP236" s="73"/>
      <c r="AQ236" s="73"/>
      <c r="AR236" s="316"/>
      <c r="AS236" s="73"/>
      <c r="AT236" s="316"/>
      <c r="AU236" s="519"/>
      <c r="AW236" s="115">
        <f t="shared" si="138"/>
        <v>0</v>
      </c>
      <c r="AX236" s="115">
        <f t="shared" si="139"/>
        <v>0</v>
      </c>
      <c r="AY236" s="112">
        <f t="shared" si="140"/>
        <v>0</v>
      </c>
      <c r="AZ236" s="115">
        <f t="shared" si="141"/>
        <v>0</v>
      </c>
      <c r="BA236" s="175">
        <f t="shared" si="128"/>
        <v>0</v>
      </c>
      <c r="BB236" s="118"/>
    </row>
    <row r="237" spans="1:54" s="134" customFormat="1" ht="15.75" hidden="1" customHeight="1" x14ac:dyDescent="0.25">
      <c r="A237" s="558"/>
      <c r="B237" s="213"/>
      <c r="C237" s="213"/>
      <c r="D237" s="239"/>
      <c r="E237" s="215"/>
      <c r="F237" s="98"/>
      <c r="G237" s="98"/>
      <c r="H237" s="325">
        <f t="shared" si="148"/>
        <v>0</v>
      </c>
      <c r="I237" s="98"/>
      <c r="J237" s="98"/>
      <c r="K237" s="325">
        <f t="shared" si="149"/>
        <v>0</v>
      </c>
      <c r="L237" s="185">
        <f t="shared" si="147"/>
        <v>0</v>
      </c>
      <c r="M237" s="98"/>
      <c r="N237" s="98"/>
      <c r="O237" s="98"/>
      <c r="P237" s="98"/>
      <c r="Q237" s="98"/>
      <c r="R237" s="98"/>
      <c r="S237" s="98"/>
      <c r="T237" s="98"/>
      <c r="U237" s="98"/>
      <c r="V237" s="98"/>
      <c r="W237" s="98"/>
      <c r="X237" s="98"/>
      <c r="Y237" s="98"/>
      <c r="Z237" s="98"/>
      <c r="AA237" s="98"/>
      <c r="AB237" s="98"/>
      <c r="AC237" s="98"/>
      <c r="AD237" s="98"/>
      <c r="AE237" s="98"/>
      <c r="AF237" s="98"/>
      <c r="AG237" s="98"/>
      <c r="AH237" s="73"/>
      <c r="AI237" s="73"/>
      <c r="AJ237" s="73"/>
      <c r="AK237" s="73"/>
      <c r="AL237" s="73"/>
      <c r="AM237" s="73"/>
      <c r="AN237" s="73"/>
      <c r="AO237" s="73"/>
      <c r="AP237" s="73"/>
      <c r="AQ237" s="73"/>
      <c r="AR237" s="316"/>
      <c r="AS237" s="73"/>
      <c r="AT237" s="73"/>
      <c r="AU237" s="519"/>
      <c r="AW237" s="115">
        <f t="shared" si="138"/>
        <v>0</v>
      </c>
      <c r="AX237" s="115">
        <f t="shared" si="139"/>
        <v>0</v>
      </c>
      <c r="AY237" s="112">
        <f t="shared" si="140"/>
        <v>0</v>
      </c>
      <c r="AZ237" s="115">
        <f t="shared" si="141"/>
        <v>0</v>
      </c>
      <c r="BA237" s="175">
        <f t="shared" si="128"/>
        <v>0</v>
      </c>
      <c r="BB237" s="118"/>
    </row>
    <row r="238" spans="1:54" s="134" customFormat="1" ht="15.75" hidden="1" customHeight="1" x14ac:dyDescent="0.25">
      <c r="A238" s="558"/>
      <c r="B238" s="213"/>
      <c r="C238" s="213"/>
      <c r="D238" s="239"/>
      <c r="E238" s="215"/>
      <c r="F238" s="98"/>
      <c r="G238" s="98"/>
      <c r="H238" s="325">
        <f t="shared" si="148"/>
        <v>0</v>
      </c>
      <c r="I238" s="98"/>
      <c r="J238" s="98"/>
      <c r="K238" s="325">
        <f t="shared" si="149"/>
        <v>0</v>
      </c>
      <c r="L238" s="185">
        <f t="shared" si="147"/>
        <v>0</v>
      </c>
      <c r="M238" s="98"/>
      <c r="N238" s="98"/>
      <c r="O238" s="98"/>
      <c r="P238" s="98"/>
      <c r="Q238" s="98"/>
      <c r="R238" s="98"/>
      <c r="S238" s="98"/>
      <c r="T238" s="98"/>
      <c r="U238" s="98"/>
      <c r="V238" s="98"/>
      <c r="W238" s="98"/>
      <c r="X238" s="98"/>
      <c r="Y238" s="98"/>
      <c r="Z238" s="98"/>
      <c r="AA238" s="98"/>
      <c r="AB238" s="98"/>
      <c r="AC238" s="98"/>
      <c r="AD238" s="98"/>
      <c r="AE238" s="98"/>
      <c r="AF238" s="98"/>
      <c r="AG238" s="98"/>
      <c r="AH238" s="73"/>
      <c r="AI238" s="73"/>
      <c r="AJ238" s="73"/>
      <c r="AK238" s="73"/>
      <c r="AL238" s="73"/>
      <c r="AM238" s="73"/>
      <c r="AN238" s="73"/>
      <c r="AO238" s="73"/>
      <c r="AP238" s="73"/>
      <c r="AQ238" s="73"/>
      <c r="AR238" s="316"/>
      <c r="AS238" s="73"/>
      <c r="AT238" s="73"/>
      <c r="AU238" s="519"/>
      <c r="AW238" s="115">
        <f t="shared" si="138"/>
        <v>0</v>
      </c>
      <c r="AX238" s="115">
        <f t="shared" si="139"/>
        <v>0</v>
      </c>
      <c r="AY238" s="112">
        <f t="shared" si="140"/>
        <v>0</v>
      </c>
      <c r="AZ238" s="115">
        <f t="shared" si="141"/>
        <v>0</v>
      </c>
      <c r="BA238" s="175">
        <f t="shared" si="128"/>
        <v>0</v>
      </c>
      <c r="BB238" s="118"/>
    </row>
    <row r="239" spans="1:54" s="134" customFormat="1" ht="15.75" hidden="1" customHeight="1" x14ac:dyDescent="0.25">
      <c r="A239" s="558"/>
      <c r="B239" s="213"/>
      <c r="C239" s="213"/>
      <c r="D239" s="239"/>
      <c r="E239" s="215"/>
      <c r="F239" s="98"/>
      <c r="G239" s="98"/>
      <c r="H239" s="325">
        <f t="shared" si="148"/>
        <v>0</v>
      </c>
      <c r="I239" s="98"/>
      <c r="J239" s="98"/>
      <c r="K239" s="325">
        <f t="shared" si="149"/>
        <v>0</v>
      </c>
      <c r="L239" s="185">
        <f t="shared" si="147"/>
        <v>0</v>
      </c>
      <c r="M239" s="98"/>
      <c r="N239" s="98"/>
      <c r="O239" s="98"/>
      <c r="P239" s="98"/>
      <c r="Q239" s="98"/>
      <c r="R239" s="98"/>
      <c r="S239" s="98"/>
      <c r="T239" s="98"/>
      <c r="U239" s="98"/>
      <c r="V239" s="98"/>
      <c r="W239" s="98"/>
      <c r="X239" s="98"/>
      <c r="Y239" s="98"/>
      <c r="Z239" s="98"/>
      <c r="AA239" s="98"/>
      <c r="AB239" s="98"/>
      <c r="AC239" s="98"/>
      <c r="AD239" s="98"/>
      <c r="AE239" s="98"/>
      <c r="AF239" s="98"/>
      <c r="AG239" s="98"/>
      <c r="AH239" s="73"/>
      <c r="AI239" s="73"/>
      <c r="AJ239" s="73"/>
      <c r="AK239" s="73"/>
      <c r="AL239" s="73"/>
      <c r="AM239" s="73"/>
      <c r="AN239" s="73"/>
      <c r="AO239" s="73"/>
      <c r="AP239" s="73"/>
      <c r="AQ239" s="73"/>
      <c r="AR239" s="316"/>
      <c r="AS239" s="73"/>
      <c r="AT239" s="316"/>
      <c r="AU239" s="519"/>
      <c r="AW239" s="115">
        <f t="shared" si="138"/>
        <v>0</v>
      </c>
      <c r="AX239" s="115">
        <f t="shared" si="139"/>
        <v>0</v>
      </c>
      <c r="AY239" s="112">
        <f t="shared" si="140"/>
        <v>0</v>
      </c>
      <c r="AZ239" s="115">
        <f t="shared" si="141"/>
        <v>0</v>
      </c>
      <c r="BA239" s="175">
        <f t="shared" si="128"/>
        <v>0</v>
      </c>
      <c r="BB239" s="118"/>
    </row>
    <row r="240" spans="1:54" s="134" customFormat="1" ht="15.75" hidden="1" customHeight="1" x14ac:dyDescent="0.25">
      <c r="A240" s="558"/>
      <c r="B240" s="213"/>
      <c r="C240" s="213"/>
      <c r="D240" s="239"/>
      <c r="E240" s="215"/>
      <c r="F240" s="98"/>
      <c r="G240" s="98"/>
      <c r="H240" s="325">
        <f t="shared" si="148"/>
        <v>0</v>
      </c>
      <c r="I240" s="98"/>
      <c r="J240" s="98"/>
      <c r="K240" s="325">
        <f t="shared" si="149"/>
        <v>0</v>
      </c>
      <c r="L240" s="185">
        <f t="shared" si="147"/>
        <v>0</v>
      </c>
      <c r="M240" s="98"/>
      <c r="N240" s="98"/>
      <c r="O240" s="98"/>
      <c r="P240" s="98"/>
      <c r="Q240" s="98"/>
      <c r="R240" s="98"/>
      <c r="S240" s="98"/>
      <c r="T240" s="98"/>
      <c r="U240" s="98"/>
      <c r="V240" s="98"/>
      <c r="W240" s="98"/>
      <c r="X240" s="98"/>
      <c r="Y240" s="98"/>
      <c r="Z240" s="98"/>
      <c r="AA240" s="98"/>
      <c r="AB240" s="98"/>
      <c r="AC240" s="98"/>
      <c r="AD240" s="98"/>
      <c r="AE240" s="98"/>
      <c r="AF240" s="98"/>
      <c r="AG240" s="98"/>
      <c r="AH240" s="73"/>
      <c r="AI240" s="73"/>
      <c r="AJ240" s="73"/>
      <c r="AK240" s="73"/>
      <c r="AL240" s="73"/>
      <c r="AM240" s="73"/>
      <c r="AN240" s="73"/>
      <c r="AO240" s="73"/>
      <c r="AP240" s="73"/>
      <c r="AQ240" s="73"/>
      <c r="AR240" s="316"/>
      <c r="AS240" s="73"/>
      <c r="AT240" s="316"/>
      <c r="AU240" s="519"/>
      <c r="AW240" s="115">
        <f t="shared" si="138"/>
        <v>0</v>
      </c>
      <c r="AX240" s="115">
        <f t="shared" si="139"/>
        <v>0</v>
      </c>
      <c r="AY240" s="112">
        <f t="shared" si="140"/>
        <v>0</v>
      </c>
      <c r="AZ240" s="115">
        <f t="shared" si="141"/>
        <v>0</v>
      </c>
      <c r="BA240" s="175">
        <f t="shared" si="128"/>
        <v>0</v>
      </c>
      <c r="BB240" s="118"/>
    </row>
    <row r="241" spans="1:54" s="134" customFormat="1" ht="15.75" hidden="1" customHeight="1" x14ac:dyDescent="0.25">
      <c r="A241" s="558"/>
      <c r="B241" s="213"/>
      <c r="C241" s="213"/>
      <c r="D241" s="239"/>
      <c r="E241" s="215"/>
      <c r="F241" s="98"/>
      <c r="G241" s="98"/>
      <c r="H241" s="325">
        <f t="shared" si="148"/>
        <v>0</v>
      </c>
      <c r="I241" s="98"/>
      <c r="J241" s="98"/>
      <c r="K241" s="325">
        <f t="shared" si="149"/>
        <v>0</v>
      </c>
      <c r="L241" s="185">
        <f t="shared" si="147"/>
        <v>0</v>
      </c>
      <c r="M241" s="98"/>
      <c r="N241" s="98"/>
      <c r="O241" s="98"/>
      <c r="P241" s="98"/>
      <c r="Q241" s="98"/>
      <c r="R241" s="98"/>
      <c r="S241" s="98"/>
      <c r="T241" s="98"/>
      <c r="U241" s="98"/>
      <c r="V241" s="98"/>
      <c r="W241" s="98"/>
      <c r="X241" s="98"/>
      <c r="Y241" s="98"/>
      <c r="Z241" s="98"/>
      <c r="AA241" s="98"/>
      <c r="AB241" s="98"/>
      <c r="AC241" s="98"/>
      <c r="AD241" s="98"/>
      <c r="AE241" s="98"/>
      <c r="AF241" s="98"/>
      <c r="AG241" s="98"/>
      <c r="AH241" s="73"/>
      <c r="AI241" s="73"/>
      <c r="AJ241" s="73"/>
      <c r="AK241" s="73"/>
      <c r="AL241" s="73"/>
      <c r="AM241" s="73"/>
      <c r="AN241" s="73"/>
      <c r="AO241" s="73"/>
      <c r="AP241" s="73"/>
      <c r="AQ241" s="73"/>
      <c r="AR241" s="316"/>
      <c r="AS241" s="73"/>
      <c r="AT241" s="316"/>
      <c r="AU241" s="519"/>
      <c r="AW241" s="115">
        <f t="shared" si="138"/>
        <v>0</v>
      </c>
      <c r="AX241" s="115">
        <f t="shared" si="139"/>
        <v>0</v>
      </c>
      <c r="AY241" s="112">
        <f t="shared" si="140"/>
        <v>0</v>
      </c>
      <c r="AZ241" s="115">
        <f t="shared" si="141"/>
        <v>0</v>
      </c>
      <c r="BA241" s="175">
        <f t="shared" si="128"/>
        <v>0</v>
      </c>
      <c r="BB241" s="118"/>
    </row>
    <row r="242" spans="1:54" s="134" customFormat="1" ht="15.75" hidden="1" customHeight="1" x14ac:dyDescent="0.25">
      <c r="A242" s="558"/>
      <c r="B242" s="213"/>
      <c r="C242" s="213"/>
      <c r="D242" s="239"/>
      <c r="E242" s="215"/>
      <c r="F242" s="98"/>
      <c r="G242" s="98"/>
      <c r="H242" s="325">
        <f t="shared" si="148"/>
        <v>0</v>
      </c>
      <c r="I242" s="98"/>
      <c r="J242" s="98"/>
      <c r="K242" s="325">
        <f t="shared" si="149"/>
        <v>0</v>
      </c>
      <c r="L242" s="185">
        <f t="shared" si="147"/>
        <v>0</v>
      </c>
      <c r="M242" s="98"/>
      <c r="N242" s="98"/>
      <c r="O242" s="98"/>
      <c r="P242" s="98"/>
      <c r="Q242" s="98"/>
      <c r="R242" s="98"/>
      <c r="S242" s="98"/>
      <c r="T242" s="98"/>
      <c r="U242" s="98"/>
      <c r="V242" s="98"/>
      <c r="W242" s="98"/>
      <c r="X242" s="98"/>
      <c r="Y242" s="98"/>
      <c r="Z242" s="98"/>
      <c r="AA242" s="98"/>
      <c r="AB242" s="98"/>
      <c r="AC242" s="98"/>
      <c r="AD242" s="98"/>
      <c r="AE242" s="98"/>
      <c r="AF242" s="98"/>
      <c r="AG242" s="98"/>
      <c r="AH242" s="73"/>
      <c r="AI242" s="73"/>
      <c r="AJ242" s="73"/>
      <c r="AK242" s="73"/>
      <c r="AL242" s="73"/>
      <c r="AM242" s="73"/>
      <c r="AN242" s="73"/>
      <c r="AO242" s="73"/>
      <c r="AP242" s="73"/>
      <c r="AQ242" s="73"/>
      <c r="AR242" s="316"/>
      <c r="AS242" s="73"/>
      <c r="AT242" s="316"/>
      <c r="AU242" s="519"/>
      <c r="AW242" s="115">
        <f t="shared" si="138"/>
        <v>0</v>
      </c>
      <c r="AX242" s="115">
        <f t="shared" si="139"/>
        <v>0</v>
      </c>
      <c r="AY242" s="112">
        <f t="shared" si="140"/>
        <v>0</v>
      </c>
      <c r="AZ242" s="115">
        <f t="shared" si="141"/>
        <v>0</v>
      </c>
      <c r="BA242" s="175">
        <f t="shared" si="128"/>
        <v>0</v>
      </c>
      <c r="BB242" s="118"/>
    </row>
    <row r="243" spans="1:54" s="134" customFormat="1" ht="15.75" hidden="1" customHeight="1" x14ac:dyDescent="0.25">
      <c r="A243" s="558"/>
      <c r="B243" s="213"/>
      <c r="C243" s="213"/>
      <c r="D243" s="239"/>
      <c r="E243" s="215"/>
      <c r="F243" s="98"/>
      <c r="G243" s="98"/>
      <c r="H243" s="325">
        <f t="shared" si="148"/>
        <v>0</v>
      </c>
      <c r="I243" s="98"/>
      <c r="J243" s="98"/>
      <c r="K243" s="325">
        <f t="shared" si="149"/>
        <v>0</v>
      </c>
      <c r="L243" s="185">
        <f t="shared" si="147"/>
        <v>0</v>
      </c>
      <c r="M243" s="98"/>
      <c r="N243" s="98"/>
      <c r="O243" s="98"/>
      <c r="P243" s="98"/>
      <c r="Q243" s="98"/>
      <c r="R243" s="98"/>
      <c r="S243" s="98"/>
      <c r="T243" s="98"/>
      <c r="U243" s="98"/>
      <c r="V243" s="98"/>
      <c r="W243" s="98"/>
      <c r="X243" s="98"/>
      <c r="Y243" s="98"/>
      <c r="Z243" s="278"/>
      <c r="AA243" s="98"/>
      <c r="AB243" s="98"/>
      <c r="AC243" s="98"/>
      <c r="AD243" s="98"/>
      <c r="AE243" s="98"/>
      <c r="AF243" s="98"/>
      <c r="AG243" s="98"/>
      <c r="AH243" s="73"/>
      <c r="AI243" s="73"/>
      <c r="AJ243" s="73"/>
      <c r="AK243" s="73"/>
      <c r="AL243" s="73"/>
      <c r="AM243" s="73"/>
      <c r="AN243" s="73"/>
      <c r="AO243" s="73"/>
      <c r="AP243" s="73"/>
      <c r="AQ243" s="73"/>
      <c r="AR243" s="316"/>
      <c r="AS243" s="73"/>
      <c r="AT243" s="316"/>
      <c r="AU243" s="519"/>
      <c r="AW243" s="115">
        <f t="shared" si="138"/>
        <v>0</v>
      </c>
      <c r="AX243" s="115">
        <f t="shared" si="139"/>
        <v>0</v>
      </c>
      <c r="AY243" s="112">
        <f t="shared" si="140"/>
        <v>0</v>
      </c>
      <c r="AZ243" s="115">
        <f t="shared" si="141"/>
        <v>0</v>
      </c>
      <c r="BA243" s="175">
        <f t="shared" si="128"/>
        <v>0</v>
      </c>
      <c r="BB243" s="118"/>
    </row>
    <row r="244" spans="1:54" s="134" customFormat="1" ht="15.75" hidden="1" customHeight="1" x14ac:dyDescent="0.25">
      <c r="A244" s="558"/>
      <c r="B244" s="213"/>
      <c r="C244" s="213"/>
      <c r="D244" s="239"/>
      <c r="E244" s="215"/>
      <c r="F244" s="98"/>
      <c r="G244" s="98"/>
      <c r="H244" s="325">
        <f t="shared" si="148"/>
        <v>0</v>
      </c>
      <c r="I244" s="98"/>
      <c r="J244" s="98"/>
      <c r="K244" s="325">
        <f t="shared" si="149"/>
        <v>0</v>
      </c>
      <c r="L244" s="185">
        <f t="shared" si="147"/>
        <v>0</v>
      </c>
      <c r="M244" s="98"/>
      <c r="N244" s="98"/>
      <c r="O244" s="98"/>
      <c r="P244" s="98"/>
      <c r="Q244" s="98"/>
      <c r="R244" s="98"/>
      <c r="S244" s="98"/>
      <c r="T244" s="98"/>
      <c r="U244" s="98"/>
      <c r="V244" s="98"/>
      <c r="W244" s="98"/>
      <c r="X244" s="98"/>
      <c r="Y244" s="98"/>
      <c r="Z244" s="278"/>
      <c r="AA244" s="98"/>
      <c r="AB244" s="98"/>
      <c r="AC244" s="98"/>
      <c r="AD244" s="98"/>
      <c r="AE244" s="98"/>
      <c r="AF244" s="98"/>
      <c r="AG244" s="98"/>
      <c r="AH244" s="73"/>
      <c r="AI244" s="73"/>
      <c r="AJ244" s="73"/>
      <c r="AK244" s="73"/>
      <c r="AL244" s="73"/>
      <c r="AM244" s="73"/>
      <c r="AN244" s="73"/>
      <c r="AO244" s="73"/>
      <c r="AP244" s="73"/>
      <c r="AQ244" s="73"/>
      <c r="AR244" s="316"/>
      <c r="AS244" s="73"/>
      <c r="AT244" s="316"/>
      <c r="AU244" s="519"/>
      <c r="AW244" s="115">
        <f t="shared" si="138"/>
        <v>0</v>
      </c>
      <c r="AX244" s="115">
        <f t="shared" si="139"/>
        <v>0</v>
      </c>
      <c r="AY244" s="112">
        <f t="shared" si="140"/>
        <v>0</v>
      </c>
      <c r="AZ244" s="115">
        <f t="shared" si="141"/>
        <v>0</v>
      </c>
      <c r="BA244" s="175">
        <f t="shared" si="128"/>
        <v>0</v>
      </c>
      <c r="BB244" s="118"/>
    </row>
    <row r="245" spans="1:54" s="134" customFormat="1" ht="15.75" hidden="1" customHeight="1" x14ac:dyDescent="0.25">
      <c r="A245" s="558"/>
      <c r="B245" s="213"/>
      <c r="C245" s="213"/>
      <c r="D245" s="239"/>
      <c r="E245" s="215"/>
      <c r="F245" s="98"/>
      <c r="G245" s="98"/>
      <c r="H245" s="325">
        <f t="shared" si="148"/>
        <v>0</v>
      </c>
      <c r="I245" s="98"/>
      <c r="J245" s="98"/>
      <c r="K245" s="325">
        <f t="shared" si="149"/>
        <v>0</v>
      </c>
      <c r="L245" s="185">
        <f t="shared" si="147"/>
        <v>0</v>
      </c>
      <c r="M245" s="98"/>
      <c r="N245" s="98"/>
      <c r="O245" s="98"/>
      <c r="P245" s="98"/>
      <c r="Q245" s="98"/>
      <c r="R245" s="98"/>
      <c r="S245" s="98"/>
      <c r="T245" s="98"/>
      <c r="U245" s="98"/>
      <c r="V245" s="98"/>
      <c r="W245" s="98"/>
      <c r="X245" s="98"/>
      <c r="Y245" s="98"/>
      <c r="Z245" s="98"/>
      <c r="AA245" s="98"/>
      <c r="AB245" s="98"/>
      <c r="AC245" s="98"/>
      <c r="AD245" s="98"/>
      <c r="AE245" s="98"/>
      <c r="AF245" s="98"/>
      <c r="AG245" s="98"/>
      <c r="AH245" s="73"/>
      <c r="AI245" s="73"/>
      <c r="AJ245" s="73"/>
      <c r="AK245" s="73"/>
      <c r="AL245" s="73"/>
      <c r="AM245" s="73"/>
      <c r="AN245" s="73"/>
      <c r="AO245" s="73"/>
      <c r="AP245" s="73"/>
      <c r="AQ245" s="73"/>
      <c r="AR245" s="316"/>
      <c r="AS245" s="73"/>
      <c r="AT245" s="316"/>
      <c r="AU245" s="519"/>
      <c r="AW245" s="115">
        <f t="shared" si="138"/>
        <v>0</v>
      </c>
      <c r="AX245" s="115">
        <f t="shared" si="139"/>
        <v>0</v>
      </c>
      <c r="AY245" s="112">
        <f t="shared" si="140"/>
        <v>0</v>
      </c>
      <c r="AZ245" s="115">
        <f t="shared" si="141"/>
        <v>0</v>
      </c>
      <c r="BA245" s="175">
        <f t="shared" si="128"/>
        <v>0</v>
      </c>
      <c r="BB245" s="118"/>
    </row>
    <row r="246" spans="1:54" s="134" customFormat="1" ht="15.75" hidden="1" customHeight="1" x14ac:dyDescent="0.25">
      <c r="A246" s="558"/>
      <c r="B246" s="213"/>
      <c r="C246" s="213"/>
      <c r="D246" s="239"/>
      <c r="E246" s="215"/>
      <c r="F246" s="98"/>
      <c r="G246" s="98"/>
      <c r="H246" s="325">
        <f t="shared" si="148"/>
        <v>0</v>
      </c>
      <c r="I246" s="98"/>
      <c r="J246" s="98"/>
      <c r="K246" s="325">
        <f t="shared" si="149"/>
        <v>0</v>
      </c>
      <c r="L246" s="185">
        <f t="shared" si="147"/>
        <v>0</v>
      </c>
      <c r="M246" s="98"/>
      <c r="N246" s="98"/>
      <c r="O246" s="98"/>
      <c r="P246" s="98"/>
      <c r="Q246" s="98"/>
      <c r="R246" s="98"/>
      <c r="S246" s="98"/>
      <c r="T246" s="98"/>
      <c r="U246" s="98"/>
      <c r="V246" s="98"/>
      <c r="W246" s="98"/>
      <c r="X246" s="98"/>
      <c r="Y246" s="98"/>
      <c r="Z246" s="98"/>
      <c r="AA246" s="98"/>
      <c r="AB246" s="98"/>
      <c r="AC246" s="98"/>
      <c r="AD246" s="98"/>
      <c r="AE246" s="98"/>
      <c r="AF246" s="98"/>
      <c r="AG246" s="98"/>
      <c r="AH246" s="73"/>
      <c r="AI246" s="73"/>
      <c r="AJ246" s="73"/>
      <c r="AK246" s="73"/>
      <c r="AL246" s="73"/>
      <c r="AM246" s="73"/>
      <c r="AN246" s="73"/>
      <c r="AO246" s="73"/>
      <c r="AP246" s="73"/>
      <c r="AQ246" s="73"/>
      <c r="AR246" s="316"/>
      <c r="AS246" s="73"/>
      <c r="AT246" s="316"/>
      <c r="AU246" s="519"/>
      <c r="AW246" s="115">
        <f t="shared" si="138"/>
        <v>0</v>
      </c>
      <c r="AX246" s="115">
        <f t="shared" si="139"/>
        <v>0</v>
      </c>
      <c r="AY246" s="112">
        <f t="shared" si="140"/>
        <v>0</v>
      </c>
      <c r="AZ246" s="115">
        <f t="shared" si="141"/>
        <v>0</v>
      </c>
      <c r="BA246" s="175">
        <f t="shared" si="128"/>
        <v>0</v>
      </c>
      <c r="BB246" s="118"/>
    </row>
    <row r="247" spans="1:54" s="134" customFormat="1" ht="15.75" hidden="1" customHeight="1" x14ac:dyDescent="0.25">
      <c r="A247" s="558"/>
      <c r="B247" s="213"/>
      <c r="C247" s="213"/>
      <c r="D247" s="239"/>
      <c r="E247" s="215"/>
      <c r="F247" s="98"/>
      <c r="G247" s="98"/>
      <c r="H247" s="325">
        <f t="shared" si="148"/>
        <v>0</v>
      </c>
      <c r="I247" s="98"/>
      <c r="J247" s="98"/>
      <c r="K247" s="325">
        <f t="shared" si="149"/>
        <v>0</v>
      </c>
      <c r="L247" s="185">
        <f t="shared" si="147"/>
        <v>0</v>
      </c>
      <c r="M247" s="98"/>
      <c r="N247" s="98"/>
      <c r="O247" s="98"/>
      <c r="P247" s="98"/>
      <c r="Q247" s="98"/>
      <c r="R247" s="98"/>
      <c r="S247" s="98"/>
      <c r="T247" s="98"/>
      <c r="U247" s="98"/>
      <c r="V247" s="98"/>
      <c r="W247" s="98"/>
      <c r="X247" s="98"/>
      <c r="Y247" s="98"/>
      <c r="Z247" s="98"/>
      <c r="AA247" s="98"/>
      <c r="AB247" s="98"/>
      <c r="AC247" s="98"/>
      <c r="AD247" s="98"/>
      <c r="AE247" s="98"/>
      <c r="AF247" s="98"/>
      <c r="AG247" s="98"/>
      <c r="AH247" s="73"/>
      <c r="AI247" s="73"/>
      <c r="AJ247" s="73"/>
      <c r="AK247" s="73"/>
      <c r="AL247" s="73"/>
      <c r="AM247" s="73"/>
      <c r="AN247" s="73"/>
      <c r="AO247" s="73"/>
      <c r="AP247" s="73"/>
      <c r="AQ247" s="73"/>
      <c r="AR247" s="316"/>
      <c r="AS247" s="73"/>
      <c r="AT247" s="316"/>
      <c r="AU247" s="519"/>
      <c r="AW247" s="115">
        <f t="shared" si="138"/>
        <v>0</v>
      </c>
      <c r="AX247" s="115">
        <f t="shared" si="139"/>
        <v>0</v>
      </c>
      <c r="AY247" s="112">
        <f t="shared" si="140"/>
        <v>0</v>
      </c>
      <c r="AZ247" s="115">
        <f t="shared" si="141"/>
        <v>0</v>
      </c>
      <c r="BA247" s="175">
        <f t="shared" si="128"/>
        <v>0</v>
      </c>
      <c r="BB247" s="118"/>
    </row>
    <row r="248" spans="1:54" s="134" customFormat="1" ht="15.75" hidden="1" customHeight="1" x14ac:dyDescent="0.25">
      <c r="A248" s="558"/>
      <c r="B248" s="213"/>
      <c r="C248" s="213"/>
      <c r="D248" s="239"/>
      <c r="E248" s="215"/>
      <c r="F248" s="98"/>
      <c r="G248" s="98"/>
      <c r="H248" s="325">
        <f t="shared" si="148"/>
        <v>0</v>
      </c>
      <c r="I248" s="98"/>
      <c r="J248" s="98"/>
      <c r="K248" s="325">
        <f t="shared" si="149"/>
        <v>0</v>
      </c>
      <c r="L248" s="185">
        <f t="shared" si="147"/>
        <v>0</v>
      </c>
      <c r="M248" s="98"/>
      <c r="N248" s="98"/>
      <c r="O248" s="98"/>
      <c r="P248" s="98"/>
      <c r="Q248" s="98"/>
      <c r="R248" s="98"/>
      <c r="S248" s="98"/>
      <c r="T248" s="98"/>
      <c r="U248" s="98"/>
      <c r="V248" s="98"/>
      <c r="W248" s="98"/>
      <c r="X248" s="98"/>
      <c r="Y248" s="98"/>
      <c r="Z248" s="98"/>
      <c r="AA248" s="98"/>
      <c r="AB248" s="98"/>
      <c r="AC248" s="98"/>
      <c r="AD248" s="98"/>
      <c r="AE248" s="98"/>
      <c r="AF248" s="98"/>
      <c r="AG248" s="98"/>
      <c r="AH248" s="73"/>
      <c r="AI248" s="73"/>
      <c r="AJ248" s="73"/>
      <c r="AK248" s="73"/>
      <c r="AL248" s="73"/>
      <c r="AM248" s="73"/>
      <c r="AN248" s="73"/>
      <c r="AO248" s="73"/>
      <c r="AP248" s="73"/>
      <c r="AQ248" s="73"/>
      <c r="AR248" s="316"/>
      <c r="AS248" s="73"/>
      <c r="AT248" s="316"/>
      <c r="AU248" s="519"/>
      <c r="AW248" s="115">
        <f t="shared" si="138"/>
        <v>0</v>
      </c>
      <c r="AX248" s="115">
        <f t="shared" si="139"/>
        <v>0</v>
      </c>
      <c r="AY248" s="112">
        <f t="shared" si="140"/>
        <v>0</v>
      </c>
      <c r="AZ248" s="115">
        <f t="shared" si="141"/>
        <v>0</v>
      </c>
      <c r="BA248" s="175">
        <f t="shared" si="128"/>
        <v>0</v>
      </c>
      <c r="BB248" s="118"/>
    </row>
    <row r="249" spans="1:54" s="134" customFormat="1" ht="15.75" hidden="1" customHeight="1" x14ac:dyDescent="0.25">
      <c r="A249" s="558"/>
      <c r="B249" s="213"/>
      <c r="C249" s="213"/>
      <c r="D249" s="239"/>
      <c r="E249" s="215"/>
      <c r="F249" s="98"/>
      <c r="G249" s="98"/>
      <c r="H249" s="325">
        <f t="shared" si="148"/>
        <v>0</v>
      </c>
      <c r="I249" s="146"/>
      <c r="J249" s="98"/>
      <c r="K249" s="325">
        <f t="shared" si="149"/>
        <v>0</v>
      </c>
      <c r="L249" s="185">
        <f t="shared" si="147"/>
        <v>0</v>
      </c>
      <c r="M249" s="98"/>
      <c r="N249" s="98"/>
      <c r="O249" s="98"/>
      <c r="P249" s="98"/>
      <c r="Q249" s="98"/>
      <c r="R249" s="98"/>
      <c r="S249" s="98"/>
      <c r="T249" s="98"/>
      <c r="U249" s="98"/>
      <c r="V249" s="98"/>
      <c r="W249" s="98"/>
      <c r="X249" s="98"/>
      <c r="Y249" s="98"/>
      <c r="Z249" s="98"/>
      <c r="AA249" s="98"/>
      <c r="AB249" s="98"/>
      <c r="AC249" s="98"/>
      <c r="AD249" s="98"/>
      <c r="AE249" s="98"/>
      <c r="AF249" s="98"/>
      <c r="AG249" s="98"/>
      <c r="AH249" s="73"/>
      <c r="AI249" s="73"/>
      <c r="AJ249" s="73"/>
      <c r="AK249" s="73"/>
      <c r="AL249" s="73"/>
      <c r="AM249" s="73"/>
      <c r="AN249" s="73"/>
      <c r="AO249" s="73"/>
      <c r="AP249" s="73"/>
      <c r="AQ249" s="73"/>
      <c r="AR249" s="316"/>
      <c r="AS249" s="73"/>
      <c r="AT249" s="316"/>
      <c r="AU249" s="519"/>
      <c r="AW249" s="115">
        <f t="shared" si="138"/>
        <v>0</v>
      </c>
      <c r="AX249" s="115">
        <f t="shared" si="139"/>
        <v>0</v>
      </c>
      <c r="AY249" s="112">
        <f t="shared" si="140"/>
        <v>0</v>
      </c>
      <c r="AZ249" s="115">
        <f t="shared" ref="AZ249:AZ253" si="150">AY249-J249</f>
        <v>0</v>
      </c>
      <c r="BA249" s="175">
        <f t="shared" ref="BA249:BA253" si="151">AY249-AZ249</f>
        <v>0</v>
      </c>
      <c r="BB249" s="118"/>
    </row>
    <row r="250" spans="1:54" s="134" customFormat="1" ht="15.75" hidden="1" x14ac:dyDescent="0.25">
      <c r="A250" s="558"/>
      <c r="B250" s="213"/>
      <c r="C250" s="213"/>
      <c r="D250" s="239"/>
      <c r="E250" s="215"/>
      <c r="F250" s="98"/>
      <c r="G250" s="98"/>
      <c r="H250" s="325">
        <f t="shared" si="148"/>
        <v>0</v>
      </c>
      <c r="I250" s="98"/>
      <c r="J250" s="98"/>
      <c r="K250" s="325">
        <f t="shared" si="149"/>
        <v>0</v>
      </c>
      <c r="L250" s="185">
        <f t="shared" si="147"/>
        <v>0</v>
      </c>
      <c r="M250" s="98"/>
      <c r="N250" s="98"/>
      <c r="O250" s="98"/>
      <c r="P250" s="98"/>
      <c r="Q250" s="98"/>
      <c r="R250" s="98"/>
      <c r="S250" s="98"/>
      <c r="T250" s="98"/>
      <c r="U250" s="98"/>
      <c r="V250" s="98"/>
      <c r="W250" s="98"/>
      <c r="X250" s="98"/>
      <c r="Y250" s="98"/>
      <c r="Z250" s="98"/>
      <c r="AA250" s="98"/>
      <c r="AB250" s="98"/>
      <c r="AC250" s="98"/>
      <c r="AD250" s="98"/>
      <c r="AE250" s="98"/>
      <c r="AF250" s="98"/>
      <c r="AG250" s="98"/>
      <c r="AH250" s="73"/>
      <c r="AI250" s="73"/>
      <c r="AJ250" s="73"/>
      <c r="AK250" s="73"/>
      <c r="AL250" s="73"/>
      <c r="AM250" s="73"/>
      <c r="AN250" s="73"/>
      <c r="AO250" s="73"/>
      <c r="AP250" s="73"/>
      <c r="AQ250" s="73"/>
      <c r="AR250" s="316"/>
      <c r="AS250" s="73"/>
      <c r="AT250" s="316"/>
      <c r="AU250" s="519"/>
      <c r="AW250" s="115">
        <f t="shared" si="138"/>
        <v>0</v>
      </c>
      <c r="AX250" s="115">
        <f t="shared" si="139"/>
        <v>0</v>
      </c>
      <c r="AY250" s="112">
        <f t="shared" si="140"/>
        <v>0</v>
      </c>
      <c r="AZ250" s="115">
        <f t="shared" si="150"/>
        <v>0</v>
      </c>
      <c r="BA250" s="175">
        <f t="shared" si="151"/>
        <v>0</v>
      </c>
      <c r="BB250" s="118"/>
    </row>
    <row r="251" spans="1:54" s="131" customFormat="1" ht="33" hidden="1" customHeight="1" thickBot="1" x14ac:dyDescent="0.3">
      <c r="A251" s="559"/>
      <c r="B251" s="222"/>
      <c r="C251" s="222"/>
      <c r="D251" s="223"/>
      <c r="E251" s="255" t="s">
        <v>69</v>
      </c>
      <c r="F251" s="94">
        <f>SUM(F227:F250)</f>
        <v>0</v>
      </c>
      <c r="G251" s="94">
        <f>SUM(G227:G250)</f>
        <v>0</v>
      </c>
      <c r="H251" s="326">
        <f>H250</f>
        <v>0</v>
      </c>
      <c r="I251" s="94">
        <f t="shared" ref="I251:J251" si="152">SUM(I227:I250)</f>
        <v>0</v>
      </c>
      <c r="J251" s="94">
        <f t="shared" si="152"/>
        <v>0</v>
      </c>
      <c r="K251" s="326">
        <f>K250</f>
        <v>0</v>
      </c>
      <c r="L251" s="326">
        <f>L250</f>
        <v>0</v>
      </c>
      <c r="M251" s="94">
        <f>SUM(M227:M250)</f>
        <v>0</v>
      </c>
      <c r="N251" s="94">
        <f>SUM(N227:N250)</f>
        <v>0</v>
      </c>
      <c r="O251" s="94">
        <f t="shared" ref="O251:AU251" si="153">SUM(O227:O250)</f>
        <v>0</v>
      </c>
      <c r="P251" s="94">
        <f t="shared" si="153"/>
        <v>0</v>
      </c>
      <c r="Q251" s="94">
        <f t="shared" si="153"/>
        <v>0</v>
      </c>
      <c r="R251" s="94">
        <f t="shared" si="153"/>
        <v>0</v>
      </c>
      <c r="S251" s="94">
        <f t="shared" si="153"/>
        <v>0</v>
      </c>
      <c r="T251" s="94">
        <f t="shared" si="153"/>
        <v>0</v>
      </c>
      <c r="U251" s="94">
        <f t="shared" si="153"/>
        <v>0</v>
      </c>
      <c r="V251" s="94">
        <f t="shared" si="153"/>
        <v>0</v>
      </c>
      <c r="W251" s="94">
        <f t="shared" si="153"/>
        <v>0</v>
      </c>
      <c r="X251" s="94">
        <f t="shared" si="153"/>
        <v>0</v>
      </c>
      <c r="Y251" s="94">
        <f t="shared" si="153"/>
        <v>0</v>
      </c>
      <c r="Z251" s="94">
        <f t="shared" si="153"/>
        <v>0</v>
      </c>
      <c r="AA251" s="94">
        <f t="shared" si="153"/>
        <v>0</v>
      </c>
      <c r="AB251" s="94">
        <f t="shared" si="153"/>
        <v>0</v>
      </c>
      <c r="AC251" s="94">
        <f t="shared" si="153"/>
        <v>0</v>
      </c>
      <c r="AD251" s="94">
        <f t="shared" si="153"/>
        <v>0</v>
      </c>
      <c r="AE251" s="94">
        <f t="shared" si="153"/>
        <v>0</v>
      </c>
      <c r="AF251" s="94">
        <f t="shared" si="153"/>
        <v>0</v>
      </c>
      <c r="AG251" s="94">
        <f t="shared" si="153"/>
        <v>0</v>
      </c>
      <c r="AH251" s="75">
        <f t="shared" si="153"/>
        <v>0</v>
      </c>
      <c r="AI251" s="75">
        <f t="shared" si="153"/>
        <v>0</v>
      </c>
      <c r="AJ251" s="75">
        <f t="shared" si="153"/>
        <v>0</v>
      </c>
      <c r="AK251" s="75">
        <f t="shared" si="153"/>
        <v>0</v>
      </c>
      <c r="AL251" s="75">
        <f t="shared" si="153"/>
        <v>0</v>
      </c>
      <c r="AM251" s="75">
        <f t="shared" si="153"/>
        <v>0</v>
      </c>
      <c r="AN251" s="75">
        <f t="shared" si="153"/>
        <v>0</v>
      </c>
      <c r="AO251" s="75">
        <f t="shared" si="153"/>
        <v>0</v>
      </c>
      <c r="AP251" s="75">
        <f t="shared" si="153"/>
        <v>0</v>
      </c>
      <c r="AQ251" s="75">
        <f t="shared" si="153"/>
        <v>0</v>
      </c>
      <c r="AR251" s="75">
        <f t="shared" si="153"/>
        <v>0</v>
      </c>
      <c r="AS251" s="75">
        <f t="shared" si="153"/>
        <v>0</v>
      </c>
      <c r="AT251" s="75">
        <f t="shared" si="153"/>
        <v>0</v>
      </c>
      <c r="AU251" s="523">
        <f t="shared" si="153"/>
        <v>0</v>
      </c>
      <c r="AW251" s="115">
        <f t="shared" si="138"/>
        <v>0</v>
      </c>
      <c r="AX251" s="115">
        <f t="shared" si="139"/>
        <v>0</v>
      </c>
      <c r="AY251" s="112">
        <f t="shared" si="140"/>
        <v>0</v>
      </c>
      <c r="AZ251" s="115">
        <f t="shared" si="150"/>
        <v>0</v>
      </c>
      <c r="BA251" s="175">
        <f t="shared" si="151"/>
        <v>0</v>
      </c>
      <c r="BB251" s="118"/>
    </row>
    <row r="252" spans="1:54" s="131" customFormat="1" ht="18.600000000000001" hidden="1" customHeight="1" x14ac:dyDescent="0.25">
      <c r="A252" s="598"/>
      <c r="B252" s="219"/>
      <c r="C252" s="219"/>
      <c r="D252" s="233"/>
      <c r="E252" s="241"/>
      <c r="F252" s="151"/>
      <c r="G252" s="151"/>
      <c r="H252" s="152"/>
      <c r="I252" s="151"/>
      <c r="J252" s="151"/>
      <c r="K252" s="152"/>
      <c r="L252" s="151"/>
      <c r="M252" s="151"/>
      <c r="N252" s="151"/>
      <c r="O252" s="151"/>
      <c r="P252" s="151"/>
      <c r="Q252" s="151"/>
      <c r="R252" s="151"/>
      <c r="S252" s="151"/>
      <c r="T252" s="151"/>
      <c r="U252" s="151"/>
      <c r="V252" s="151"/>
      <c r="W252" s="151"/>
      <c r="X252" s="151"/>
      <c r="Y252" s="151"/>
      <c r="Z252" s="151"/>
      <c r="AA252" s="151"/>
      <c r="AB252" s="151"/>
      <c r="AC252" s="151"/>
      <c r="AD252" s="151"/>
      <c r="AE252" s="151"/>
      <c r="AF252" s="151"/>
      <c r="AG252" s="151"/>
      <c r="AH252" s="312"/>
      <c r="AI252" s="312"/>
      <c r="AJ252" s="312"/>
      <c r="AK252" s="312"/>
      <c r="AL252" s="312"/>
      <c r="AM252" s="312"/>
      <c r="AN252" s="312"/>
      <c r="AO252" s="312"/>
      <c r="AP252" s="312"/>
      <c r="AQ252" s="312"/>
      <c r="AR252" s="312"/>
      <c r="AS252" s="312"/>
      <c r="AT252" s="312"/>
      <c r="AU252" s="546"/>
      <c r="AW252" s="115">
        <f t="shared" si="138"/>
        <v>0</v>
      </c>
      <c r="AX252" s="115">
        <f t="shared" si="139"/>
        <v>0</v>
      </c>
      <c r="AY252" s="112">
        <f t="shared" si="140"/>
        <v>0</v>
      </c>
      <c r="AZ252" s="115">
        <f t="shared" si="150"/>
        <v>0</v>
      </c>
      <c r="BA252" s="175">
        <f t="shared" si="151"/>
        <v>0</v>
      </c>
      <c r="BB252" s="118"/>
    </row>
    <row r="253" spans="1:54" s="131" customFormat="1" ht="16.5" hidden="1" thickBot="1" x14ac:dyDescent="0.3">
      <c r="A253" s="599"/>
      <c r="B253" s="244"/>
      <c r="C253" s="244"/>
      <c r="D253" s="245"/>
      <c r="E253" s="265" t="s">
        <v>70</v>
      </c>
      <c r="F253" s="104">
        <f>+F251+F226+F207</f>
        <v>0</v>
      </c>
      <c r="G253" s="104">
        <f>+G251+G226+G207</f>
        <v>0</v>
      </c>
      <c r="H253" s="279">
        <f>H251</f>
        <v>0</v>
      </c>
      <c r="I253" s="104">
        <f>+I251+I226+I207</f>
        <v>0</v>
      </c>
      <c r="J253" s="104">
        <f>+J251+J226+J207</f>
        <v>0</v>
      </c>
      <c r="K253" s="279">
        <f>K251</f>
        <v>0</v>
      </c>
      <c r="L253" s="279">
        <f>L251</f>
        <v>0</v>
      </c>
      <c r="M253" s="104">
        <f t="shared" ref="M253:AT253" si="154">+M251+M226+M207</f>
        <v>0</v>
      </c>
      <c r="N253" s="104">
        <f t="shared" si="154"/>
        <v>0</v>
      </c>
      <c r="O253" s="104">
        <f t="shared" si="154"/>
        <v>0</v>
      </c>
      <c r="P253" s="104">
        <f t="shared" si="154"/>
        <v>0</v>
      </c>
      <c r="Q253" s="104">
        <f t="shared" si="154"/>
        <v>0</v>
      </c>
      <c r="R253" s="104">
        <f t="shared" si="154"/>
        <v>0</v>
      </c>
      <c r="S253" s="104">
        <f t="shared" si="154"/>
        <v>0</v>
      </c>
      <c r="T253" s="104">
        <f t="shared" si="154"/>
        <v>0</v>
      </c>
      <c r="U253" s="104">
        <f t="shared" si="154"/>
        <v>0</v>
      </c>
      <c r="V253" s="104">
        <f t="shared" si="154"/>
        <v>0</v>
      </c>
      <c r="W253" s="104">
        <f t="shared" si="154"/>
        <v>0</v>
      </c>
      <c r="X253" s="104">
        <f t="shared" si="154"/>
        <v>0</v>
      </c>
      <c r="Y253" s="104">
        <f t="shared" si="154"/>
        <v>0</v>
      </c>
      <c r="Z253" s="104">
        <f t="shared" si="154"/>
        <v>0</v>
      </c>
      <c r="AA253" s="104">
        <f t="shared" si="154"/>
        <v>0</v>
      </c>
      <c r="AB253" s="104">
        <f t="shared" si="154"/>
        <v>0</v>
      </c>
      <c r="AC253" s="104">
        <f t="shared" si="154"/>
        <v>0</v>
      </c>
      <c r="AD253" s="104">
        <f t="shared" si="154"/>
        <v>0</v>
      </c>
      <c r="AE253" s="104">
        <f t="shared" si="154"/>
        <v>0</v>
      </c>
      <c r="AF253" s="104">
        <f t="shared" si="154"/>
        <v>0</v>
      </c>
      <c r="AG253" s="104">
        <f t="shared" si="154"/>
        <v>0</v>
      </c>
      <c r="AH253" s="104">
        <f t="shared" si="154"/>
        <v>0</v>
      </c>
      <c r="AI253" s="104">
        <f t="shared" si="154"/>
        <v>0</v>
      </c>
      <c r="AJ253" s="104">
        <f t="shared" si="154"/>
        <v>0</v>
      </c>
      <c r="AK253" s="104">
        <f t="shared" si="154"/>
        <v>0</v>
      </c>
      <c r="AL253" s="104">
        <f t="shared" si="154"/>
        <v>0</v>
      </c>
      <c r="AM253" s="104">
        <f t="shared" si="154"/>
        <v>0</v>
      </c>
      <c r="AN253" s="104">
        <f t="shared" si="154"/>
        <v>0</v>
      </c>
      <c r="AO253" s="104">
        <f t="shared" si="154"/>
        <v>0</v>
      </c>
      <c r="AP253" s="104">
        <f t="shared" si="154"/>
        <v>0</v>
      </c>
      <c r="AQ253" s="104">
        <f t="shared" si="154"/>
        <v>0</v>
      </c>
      <c r="AR253" s="104">
        <f t="shared" si="154"/>
        <v>0</v>
      </c>
      <c r="AS253" s="104">
        <f t="shared" si="154"/>
        <v>0</v>
      </c>
      <c r="AT253" s="104">
        <f t="shared" si="154"/>
        <v>0</v>
      </c>
      <c r="AU253" s="526">
        <f t="shared" ref="AU253" si="155">+AU251+AU226+AU207+AU193</f>
        <v>0</v>
      </c>
      <c r="AW253" s="115">
        <f t="shared" si="138"/>
        <v>0</v>
      </c>
      <c r="AX253" s="115">
        <f t="shared" si="139"/>
        <v>0</v>
      </c>
      <c r="AY253" s="112">
        <f t="shared" si="140"/>
        <v>0</v>
      </c>
      <c r="AZ253" s="115">
        <f t="shared" si="150"/>
        <v>0</v>
      </c>
      <c r="BA253" s="175">
        <f t="shared" si="151"/>
        <v>0</v>
      </c>
      <c r="BB253" s="118"/>
    </row>
    <row r="254" spans="1:54" s="128" customFormat="1" ht="16.5" hidden="1" thickTop="1" x14ac:dyDescent="0.25">
      <c r="A254" s="527"/>
      <c r="B254" s="283"/>
      <c r="C254" s="283"/>
      <c r="D254" s="284"/>
      <c r="E254" s="285"/>
      <c r="F254" s="286"/>
      <c r="G254" s="286"/>
      <c r="H254" s="287"/>
      <c r="I254" s="286"/>
      <c r="J254" s="286"/>
      <c r="K254" s="287"/>
      <c r="L254" s="286"/>
      <c r="M254" s="286"/>
      <c r="N254" s="286"/>
      <c r="O254" s="286"/>
      <c r="P254" s="286"/>
      <c r="Q254" s="286"/>
      <c r="R254" s="286"/>
      <c r="S254" s="286"/>
      <c r="T254" s="286"/>
      <c r="U254" s="286"/>
      <c r="V254" s="286"/>
      <c r="W254" s="286"/>
      <c r="X254" s="286"/>
      <c r="Y254" s="286"/>
      <c r="Z254" s="286"/>
      <c r="AA254" s="286"/>
      <c r="AB254" s="286"/>
      <c r="AC254" s="286"/>
      <c r="AD254" s="286"/>
      <c r="AE254" s="286"/>
      <c r="AF254" s="286"/>
      <c r="AG254" s="286"/>
      <c r="AH254" s="164"/>
      <c r="AI254" s="164"/>
      <c r="AJ254" s="164"/>
      <c r="AK254" s="164"/>
      <c r="AL254" s="164"/>
      <c r="AM254" s="164"/>
      <c r="AN254" s="164"/>
      <c r="AO254" s="164"/>
      <c r="AP254" s="164"/>
      <c r="AQ254" s="164"/>
      <c r="AR254" s="164"/>
      <c r="AS254" s="164"/>
      <c r="AT254" s="164"/>
      <c r="AU254" s="528"/>
      <c r="AW254" s="115">
        <f t="shared" ref="AW254:AW255" si="156">G254+J254+SUM(AH254:AU254)</f>
        <v>0</v>
      </c>
      <c r="AX254" s="115">
        <f t="shared" ref="AX254:AX255" si="157">SUM(M254:AG254)</f>
        <v>0</v>
      </c>
      <c r="AY254" s="112">
        <f t="shared" ref="AY254:AY255" si="158">AW254-AX254</f>
        <v>0</v>
      </c>
      <c r="AZ254" s="115">
        <f t="shared" ref="AZ254" si="159">AY254-J254</f>
        <v>0</v>
      </c>
      <c r="BA254" s="175">
        <f t="shared" ref="BA254:BA255" si="160">AY254-AZ254</f>
        <v>0</v>
      </c>
      <c r="BB254" s="118"/>
    </row>
    <row r="255" spans="1:54" s="176" customFormat="1" ht="15.75" x14ac:dyDescent="0.25">
      <c r="A255" s="600"/>
      <c r="B255" s="588"/>
      <c r="C255" s="588"/>
      <c r="D255" s="589"/>
      <c r="E255" s="590" t="s">
        <v>8</v>
      </c>
      <c r="F255" s="591">
        <f>+F253+F193</f>
        <v>26026527.260000002</v>
      </c>
      <c r="G255" s="593">
        <f t="shared" ref="G255:J255" si="161">G253+G193</f>
        <v>9065425.9699999988</v>
      </c>
      <c r="H255" s="591">
        <f>H191</f>
        <v>116512439.51000015</v>
      </c>
      <c r="I255" s="591">
        <f t="shared" si="161"/>
        <v>21618.370000000003</v>
      </c>
      <c r="J255" s="591">
        <f t="shared" si="161"/>
        <v>610</v>
      </c>
      <c r="K255" s="591">
        <f>K191</f>
        <v>56182.869999999995</v>
      </c>
      <c r="L255" s="591">
        <f>L191</f>
        <v>116568622.38000016</v>
      </c>
      <c r="M255" s="591">
        <f t="shared" ref="M255:AU255" si="162">+M253+M193</f>
        <v>405000</v>
      </c>
      <c r="N255" s="591">
        <f t="shared" si="162"/>
        <v>2423780</v>
      </c>
      <c r="O255" s="591">
        <f t="shared" si="162"/>
        <v>171652.01</v>
      </c>
      <c r="P255" s="591">
        <f t="shared" si="162"/>
        <v>3060</v>
      </c>
      <c r="Q255" s="591">
        <f t="shared" si="162"/>
        <v>4208210</v>
      </c>
      <c r="R255" s="591">
        <f t="shared" si="162"/>
        <v>194944.01</v>
      </c>
      <c r="S255" s="591">
        <f t="shared" si="162"/>
        <v>719000</v>
      </c>
      <c r="T255" s="591">
        <f t="shared" si="162"/>
        <v>11250</v>
      </c>
      <c r="U255" s="591">
        <f t="shared" si="162"/>
        <v>354600</v>
      </c>
      <c r="V255" s="591">
        <f t="shared" si="162"/>
        <v>0</v>
      </c>
      <c r="W255" s="591">
        <f t="shared" si="162"/>
        <v>3884293.39</v>
      </c>
      <c r="X255" s="591">
        <f t="shared" si="162"/>
        <v>0</v>
      </c>
      <c r="Y255" s="591">
        <f t="shared" si="162"/>
        <v>3583259</v>
      </c>
      <c r="Z255" s="591">
        <f t="shared" si="162"/>
        <v>0</v>
      </c>
      <c r="AA255" s="591">
        <f t="shared" si="162"/>
        <v>0</v>
      </c>
      <c r="AB255" s="591">
        <f t="shared" si="162"/>
        <v>0</v>
      </c>
      <c r="AC255" s="591">
        <f t="shared" si="162"/>
        <v>0</v>
      </c>
      <c r="AD255" s="591">
        <f t="shared" si="162"/>
        <v>223000</v>
      </c>
      <c r="AE255" s="591">
        <f t="shared" si="162"/>
        <v>0</v>
      </c>
      <c r="AF255" s="591">
        <f t="shared" si="162"/>
        <v>22606</v>
      </c>
      <c r="AG255" s="591">
        <f t="shared" si="162"/>
        <v>1742529.15</v>
      </c>
      <c r="AH255" s="591">
        <f t="shared" si="162"/>
        <v>11685.94000000001</v>
      </c>
      <c r="AI255" s="591">
        <f t="shared" si="162"/>
        <v>1716.52</v>
      </c>
      <c r="AJ255" s="591">
        <f t="shared" si="162"/>
        <v>-2.8571428993018344E-3</v>
      </c>
      <c r="AK255" s="591">
        <f t="shared" si="162"/>
        <v>0</v>
      </c>
      <c r="AL255" s="591">
        <f t="shared" si="162"/>
        <v>7199.9999999999927</v>
      </c>
      <c r="AM255" s="591">
        <f t="shared" si="162"/>
        <v>0</v>
      </c>
      <c r="AN255" s="591">
        <f t="shared" si="162"/>
        <v>980.00142857142419</v>
      </c>
      <c r="AO255" s="591">
        <f t="shared" si="162"/>
        <v>0</v>
      </c>
      <c r="AP255" s="591">
        <f t="shared" si="162"/>
        <v>-7.2759576141834259E-12</v>
      </c>
      <c r="AQ255" s="591">
        <f t="shared" si="162"/>
        <v>0</v>
      </c>
      <c r="AR255" s="591">
        <f t="shared" si="162"/>
        <v>0</v>
      </c>
      <c r="AS255" s="591">
        <f t="shared" si="162"/>
        <v>0</v>
      </c>
      <c r="AT255" s="591">
        <f t="shared" si="162"/>
        <v>-1.8189894035458565E-12</v>
      </c>
      <c r="AU255" s="601">
        <f t="shared" si="162"/>
        <v>0</v>
      </c>
      <c r="AW255" s="115">
        <f t="shared" si="156"/>
        <v>9087618.4285714272</v>
      </c>
      <c r="AX255" s="115">
        <f t="shared" si="157"/>
        <v>17947183.559999999</v>
      </c>
      <c r="AY255" s="112">
        <f t="shared" si="158"/>
        <v>-8859565.1314285714</v>
      </c>
      <c r="AZ255" s="115">
        <f>AY255-J255</f>
        <v>-8860175.1314285714</v>
      </c>
      <c r="BA255" s="175">
        <f t="shared" si="160"/>
        <v>610</v>
      </c>
      <c r="BB255" s="118"/>
    </row>
    <row r="256" spans="1:54" s="176" customFormat="1" ht="16.5" thickBot="1" x14ac:dyDescent="0.3">
      <c r="A256" s="602"/>
      <c r="B256" s="603"/>
      <c r="C256" s="603"/>
      <c r="D256" s="604"/>
      <c r="E256" s="605"/>
      <c r="F256" s="606"/>
      <c r="G256" s="607"/>
      <c r="H256" s="606"/>
      <c r="I256" s="606"/>
      <c r="J256" s="606"/>
      <c r="K256" s="606"/>
      <c r="L256" s="606"/>
      <c r="M256" s="607"/>
      <c r="N256" s="607"/>
      <c r="O256" s="607"/>
      <c r="P256" s="607"/>
      <c r="Q256" s="607"/>
      <c r="R256" s="607"/>
      <c r="S256" s="607"/>
      <c r="T256" s="607"/>
      <c r="U256" s="607"/>
      <c r="V256" s="607"/>
      <c r="W256" s="607"/>
      <c r="X256" s="606"/>
      <c r="Y256" s="607"/>
      <c r="Z256" s="606"/>
      <c r="AA256" s="606"/>
      <c r="AB256" s="606"/>
      <c r="AC256" s="606"/>
      <c r="AD256" s="607"/>
      <c r="AE256" s="606"/>
      <c r="AF256" s="607"/>
      <c r="AG256" s="607"/>
      <c r="AH256" s="607"/>
      <c r="AI256" s="606"/>
      <c r="AJ256" s="606"/>
      <c r="AK256" s="606"/>
      <c r="AL256" s="607"/>
      <c r="AM256" s="606"/>
      <c r="AN256" s="606"/>
      <c r="AO256" s="607"/>
      <c r="AP256" s="606"/>
      <c r="AQ256" s="606"/>
      <c r="AR256" s="606"/>
      <c r="AS256" s="608"/>
      <c r="AT256" s="608"/>
      <c r="AU256" s="609"/>
      <c r="AW256" s="115"/>
      <c r="AX256" s="115"/>
      <c r="AY256" s="459"/>
      <c r="AZ256" s="115"/>
      <c r="BA256" s="175"/>
      <c r="BB256" s="118"/>
    </row>
    <row r="257" spans="1:51" s="58" customFormat="1" ht="21" x14ac:dyDescent="0.35">
      <c r="A257" s="436" t="s">
        <v>10</v>
      </c>
      <c r="B257" s="442"/>
      <c r="C257" s="442"/>
      <c r="D257" s="442"/>
      <c r="E257" s="442"/>
      <c r="F257" s="443"/>
      <c r="G257" s="442"/>
      <c r="H257" s="444"/>
      <c r="I257" s="442"/>
      <c r="J257" s="442"/>
      <c r="K257" s="445"/>
      <c r="L257" s="443"/>
      <c r="M257" s="442"/>
      <c r="N257" s="442"/>
      <c r="O257" s="442"/>
      <c r="P257" s="442"/>
      <c r="Q257" s="442"/>
      <c r="R257" s="442"/>
      <c r="S257" s="442"/>
      <c r="T257" s="442"/>
      <c r="U257" s="442"/>
      <c r="V257" s="442"/>
      <c r="W257" s="442"/>
      <c r="X257" s="442"/>
      <c r="Y257" s="442"/>
      <c r="Z257" s="442"/>
      <c r="AA257" s="442"/>
      <c r="AB257" s="442"/>
      <c r="AC257" s="442"/>
      <c r="AD257" s="442"/>
      <c r="AE257" s="446"/>
      <c r="AF257" s="442"/>
      <c r="AG257" s="442"/>
      <c r="AH257" s="442"/>
      <c r="AI257" s="442"/>
      <c r="AJ257" s="444"/>
      <c r="AK257" s="442"/>
      <c r="AL257" s="442"/>
      <c r="AM257" s="442"/>
      <c r="AN257" s="442"/>
      <c r="AO257" s="442"/>
      <c r="AP257" s="442"/>
      <c r="AQ257" s="442"/>
      <c r="AR257" s="442"/>
      <c r="AS257" s="442"/>
      <c r="AT257" s="442"/>
      <c r="AU257" s="442"/>
      <c r="AV257" s="382"/>
      <c r="AY257" s="63"/>
    </row>
    <row r="258" spans="1:51" s="58" customFormat="1" ht="21" x14ac:dyDescent="0.35">
      <c r="A258" s="436"/>
      <c r="B258" s="442"/>
      <c r="C258" s="442"/>
      <c r="D258" s="442"/>
      <c r="E258" s="442"/>
      <c r="F258" s="443"/>
      <c r="G258" s="442"/>
      <c r="H258" s="444"/>
      <c r="I258" s="442"/>
      <c r="J258" s="442"/>
      <c r="K258" s="445"/>
      <c r="L258" s="443"/>
      <c r="M258" s="442"/>
      <c r="N258" s="442"/>
      <c r="O258" s="442"/>
      <c r="P258" s="442"/>
      <c r="Q258" s="442"/>
      <c r="R258" s="442"/>
      <c r="S258" s="442"/>
      <c r="T258" s="442"/>
      <c r="U258" s="442"/>
      <c r="V258" s="442"/>
      <c r="W258" s="442"/>
      <c r="X258" s="442"/>
      <c r="Y258" s="442"/>
      <c r="Z258" s="442"/>
      <c r="AA258" s="442"/>
      <c r="AB258" s="442"/>
      <c r="AC258" s="442"/>
      <c r="AD258" s="442"/>
      <c r="AE258" s="446"/>
      <c r="AF258" s="442"/>
      <c r="AG258" s="442"/>
      <c r="AH258" s="442"/>
      <c r="AI258" s="442"/>
      <c r="AJ258" s="444"/>
      <c r="AK258" s="442"/>
      <c r="AL258" s="442"/>
      <c r="AM258" s="442"/>
      <c r="AN258" s="442"/>
      <c r="AO258" s="442"/>
      <c r="AP258" s="442"/>
      <c r="AQ258" s="442"/>
      <c r="AR258" s="442"/>
      <c r="AS258" s="442"/>
      <c r="AT258" s="442"/>
      <c r="AU258" s="442"/>
      <c r="AV258" s="382"/>
      <c r="AY258" s="63"/>
    </row>
    <row r="259" spans="1:51" s="58" customFormat="1" ht="21" x14ac:dyDescent="0.35">
      <c r="A259" s="435"/>
      <c r="B259" s="435"/>
      <c r="C259" s="435"/>
      <c r="D259" s="435"/>
      <c r="E259" s="435"/>
      <c r="F259" s="435"/>
      <c r="G259" s="435"/>
      <c r="H259" s="447"/>
      <c r="I259" s="443"/>
      <c r="J259" s="443"/>
      <c r="K259" s="447"/>
      <c r="L259" s="448"/>
      <c r="M259" s="435"/>
      <c r="N259" s="435"/>
      <c r="O259" s="435"/>
      <c r="P259" s="435"/>
      <c r="Q259" s="435"/>
      <c r="R259" s="435"/>
      <c r="S259" s="435"/>
      <c r="T259" s="435"/>
      <c r="U259" s="435"/>
      <c r="V259" s="435"/>
      <c r="W259" s="435"/>
      <c r="X259" s="435"/>
      <c r="Y259" s="449"/>
      <c r="Z259" s="449"/>
      <c r="AA259" s="449"/>
      <c r="AB259" s="449"/>
      <c r="AC259" s="449"/>
      <c r="AD259" s="449"/>
      <c r="AE259" s="449"/>
      <c r="AF259" s="449"/>
      <c r="AG259" s="449"/>
      <c r="AH259" s="449"/>
      <c r="AI259" s="449"/>
      <c r="AJ259" s="449"/>
      <c r="AK259" s="435"/>
      <c r="AL259" s="435"/>
      <c r="AM259" s="435"/>
      <c r="AN259" s="435"/>
      <c r="AO259" s="435"/>
      <c r="AP259" s="435"/>
      <c r="AQ259" s="435"/>
      <c r="AR259" s="435"/>
      <c r="AS259" s="435"/>
      <c r="AT259" s="435"/>
      <c r="AU259" s="435"/>
      <c r="AV259" s="382"/>
      <c r="AY259" s="347"/>
    </row>
    <row r="260" spans="1:51" s="58" customFormat="1" ht="21" x14ac:dyDescent="0.35">
      <c r="A260" s="779" t="s">
        <v>643</v>
      </c>
      <c r="B260" s="779"/>
      <c r="C260" s="779"/>
      <c r="D260" s="779"/>
      <c r="E260" s="779"/>
      <c r="F260" s="776">
        <v>45565</v>
      </c>
      <c r="G260" s="776"/>
      <c r="H260" s="776"/>
      <c r="I260" s="435"/>
      <c r="J260" s="450"/>
      <c r="K260" s="447"/>
      <c r="L260" s="448"/>
      <c r="M260" s="779" t="s">
        <v>328</v>
      </c>
      <c r="N260" s="779"/>
      <c r="O260" s="779"/>
      <c r="P260" s="779"/>
      <c r="Q260" s="779"/>
      <c r="R260" s="779"/>
      <c r="S260" s="779"/>
      <c r="T260" s="779"/>
      <c r="U260" s="779"/>
      <c r="V260" s="435"/>
      <c r="W260" s="435"/>
      <c r="X260" s="435"/>
      <c r="Y260" s="449"/>
      <c r="Z260" s="449"/>
      <c r="AA260" s="449"/>
      <c r="AB260" s="449"/>
      <c r="AC260" s="449"/>
      <c r="AD260" s="776">
        <v>45565</v>
      </c>
      <c r="AE260" s="776"/>
      <c r="AF260" s="776"/>
      <c r="AG260" s="449"/>
      <c r="AH260" s="449"/>
      <c r="AI260" s="449"/>
      <c r="AJ260" s="449"/>
      <c r="AK260" s="435"/>
      <c r="AL260" s="435"/>
      <c r="AM260" s="435"/>
      <c r="AN260" s="435"/>
      <c r="AO260" s="435"/>
      <c r="AP260" s="435"/>
      <c r="AQ260" s="435"/>
      <c r="AR260" s="435"/>
      <c r="AS260" s="435"/>
      <c r="AT260" s="435"/>
      <c r="AU260" s="435"/>
      <c r="AV260" s="382"/>
      <c r="AY260" s="347"/>
    </row>
    <row r="261" spans="1:51" s="58" customFormat="1" ht="21" x14ac:dyDescent="0.35">
      <c r="A261" s="780" t="s">
        <v>21</v>
      </c>
      <c r="B261" s="780"/>
      <c r="C261" s="780"/>
      <c r="D261" s="780"/>
      <c r="E261" s="780"/>
      <c r="F261" s="781" t="s">
        <v>23</v>
      </c>
      <c r="G261" s="781"/>
      <c r="H261" s="781"/>
      <c r="I261" s="435"/>
      <c r="J261" s="435"/>
      <c r="K261" s="447"/>
      <c r="L261" s="448"/>
      <c r="M261" s="780" t="s">
        <v>21</v>
      </c>
      <c r="N261" s="780"/>
      <c r="O261" s="780"/>
      <c r="P261" s="780"/>
      <c r="Q261" s="780"/>
      <c r="R261" s="780"/>
      <c r="S261" s="780"/>
      <c r="T261" s="780"/>
      <c r="U261" s="780"/>
      <c r="V261" s="435"/>
      <c r="W261" s="435"/>
      <c r="X261" s="435"/>
      <c r="Y261" s="449"/>
      <c r="Z261" s="449"/>
      <c r="AA261" s="449"/>
      <c r="AB261" s="449"/>
      <c r="AC261" s="449"/>
      <c r="AD261" s="777" t="s">
        <v>0</v>
      </c>
      <c r="AE261" s="777"/>
      <c r="AF261" s="777"/>
      <c r="AG261" s="449"/>
      <c r="AH261" s="449"/>
      <c r="AI261" s="449"/>
      <c r="AJ261" s="449"/>
      <c r="AK261" s="435"/>
      <c r="AL261" s="435"/>
      <c r="AM261" s="435"/>
      <c r="AN261" s="435"/>
      <c r="AO261" s="435"/>
      <c r="AP261" s="435"/>
      <c r="AQ261" s="435"/>
      <c r="AR261" s="435"/>
      <c r="AS261" s="435"/>
      <c r="AT261" s="435"/>
      <c r="AU261" s="435"/>
      <c r="AV261" s="382"/>
      <c r="AY261" s="347"/>
    </row>
    <row r="262" spans="1:51" s="58" customFormat="1" ht="21" customHeight="1" x14ac:dyDescent="0.35">
      <c r="A262" s="778" t="s">
        <v>22</v>
      </c>
      <c r="B262" s="778"/>
      <c r="C262" s="778"/>
      <c r="D262" s="778"/>
      <c r="E262" s="778"/>
      <c r="F262" s="435"/>
      <c r="G262" s="435"/>
      <c r="H262" s="435"/>
      <c r="I262" s="435"/>
      <c r="J262" s="435"/>
      <c r="K262" s="435"/>
      <c r="L262" s="436"/>
      <c r="M262" s="778" t="s">
        <v>293</v>
      </c>
      <c r="N262" s="778"/>
      <c r="O262" s="778"/>
      <c r="P262" s="778"/>
      <c r="Q262" s="778"/>
      <c r="R262" s="778"/>
      <c r="S262" s="778"/>
      <c r="T262" s="778"/>
      <c r="U262" s="778"/>
      <c r="V262" s="435"/>
      <c r="W262" s="435"/>
      <c r="X262" s="435"/>
      <c r="Y262" s="449"/>
      <c r="Z262" s="449"/>
      <c r="AA262" s="449"/>
      <c r="AB262" s="449"/>
      <c r="AC262" s="449"/>
      <c r="AD262" s="449"/>
      <c r="AE262" s="449"/>
      <c r="AF262" s="449"/>
      <c r="AG262" s="449"/>
      <c r="AH262" s="449"/>
      <c r="AI262" s="449"/>
      <c r="AJ262" s="449"/>
      <c r="AK262" s="435"/>
      <c r="AL262" s="435"/>
      <c r="AM262" s="435"/>
      <c r="AN262" s="435"/>
      <c r="AO262" s="435"/>
      <c r="AP262" s="435"/>
      <c r="AQ262" s="435"/>
      <c r="AR262" s="435"/>
      <c r="AS262" s="435"/>
      <c r="AT262" s="435"/>
      <c r="AU262" s="435"/>
      <c r="AV262" s="382"/>
      <c r="AY262" s="347"/>
    </row>
    <row r="263" spans="1:51" s="56" customFormat="1" ht="15.75" customHeight="1" x14ac:dyDescent="0.25">
      <c r="A263" s="434"/>
      <c r="B263" s="434"/>
      <c r="C263" s="434"/>
      <c r="D263" s="434"/>
      <c r="E263" s="434"/>
      <c r="F263" s="435"/>
      <c r="G263" s="435"/>
      <c r="H263" s="435"/>
      <c r="I263" s="435"/>
      <c r="J263" s="435"/>
      <c r="K263" s="435"/>
      <c r="L263" s="436"/>
      <c r="M263" s="435"/>
      <c r="N263" s="435"/>
      <c r="O263" s="435"/>
      <c r="P263" s="435"/>
      <c r="Q263" s="435"/>
      <c r="R263" s="435"/>
      <c r="S263" s="435"/>
      <c r="T263" s="435"/>
      <c r="U263" s="435"/>
      <c r="V263" s="435"/>
      <c r="W263" s="435"/>
      <c r="X263" s="435"/>
      <c r="Y263" s="435"/>
      <c r="Z263" s="435"/>
      <c r="AA263" s="435"/>
      <c r="AB263" s="435"/>
      <c r="AC263" s="435"/>
      <c r="AD263" s="435"/>
      <c r="AE263" s="437"/>
      <c r="AF263" s="435"/>
      <c r="AG263" s="435"/>
      <c r="AH263" s="435"/>
      <c r="AI263" s="435"/>
      <c r="AJ263" s="435"/>
      <c r="AK263" s="435"/>
      <c r="AL263" s="435"/>
      <c r="AM263" s="435"/>
      <c r="AN263" s="435"/>
      <c r="AO263" s="435"/>
      <c r="AP263" s="435"/>
      <c r="AQ263" s="435"/>
      <c r="AR263" s="435"/>
      <c r="AS263" s="435"/>
      <c r="AT263" s="435"/>
      <c r="AU263" s="435"/>
      <c r="AY263" s="348"/>
    </row>
    <row r="264" spans="1:51" s="56" customFormat="1" x14ac:dyDescent="0.25">
      <c r="F264" s="592">
        <f t="shared" ref="F264:AU264" si="163">F193-F255</f>
        <v>0</v>
      </c>
      <c r="G264" s="592">
        <f t="shared" si="163"/>
        <v>0</v>
      </c>
      <c r="H264" s="592">
        <f t="shared" si="163"/>
        <v>0</v>
      </c>
      <c r="I264" s="592">
        <f t="shared" si="163"/>
        <v>0</v>
      </c>
      <c r="J264" s="592">
        <f t="shared" si="163"/>
        <v>0</v>
      </c>
      <c r="K264" s="592">
        <f t="shared" si="163"/>
        <v>0</v>
      </c>
      <c r="L264" s="592">
        <f t="shared" si="163"/>
        <v>0</v>
      </c>
      <c r="M264" s="592">
        <f t="shared" si="163"/>
        <v>0</v>
      </c>
      <c r="N264" s="592">
        <f t="shared" si="163"/>
        <v>0</v>
      </c>
      <c r="O264" s="592">
        <f t="shared" si="163"/>
        <v>0</v>
      </c>
      <c r="P264" s="592">
        <f t="shared" si="163"/>
        <v>0</v>
      </c>
      <c r="Q264" s="592">
        <f t="shared" si="163"/>
        <v>0</v>
      </c>
      <c r="R264" s="592">
        <f t="shared" si="163"/>
        <v>0</v>
      </c>
      <c r="S264" s="592">
        <f t="shared" si="163"/>
        <v>0</v>
      </c>
      <c r="T264" s="592">
        <f t="shared" si="163"/>
        <v>0</v>
      </c>
      <c r="U264" s="592">
        <f t="shared" si="163"/>
        <v>0</v>
      </c>
      <c r="V264" s="592">
        <f t="shared" si="163"/>
        <v>0</v>
      </c>
      <c r="W264" s="592">
        <f t="shared" si="163"/>
        <v>0</v>
      </c>
      <c r="X264" s="592">
        <f t="shared" si="163"/>
        <v>0</v>
      </c>
      <c r="Y264" s="592">
        <f t="shared" si="163"/>
        <v>0</v>
      </c>
      <c r="Z264" s="592">
        <f t="shared" si="163"/>
        <v>0</v>
      </c>
      <c r="AA264" s="592">
        <f t="shared" si="163"/>
        <v>0</v>
      </c>
      <c r="AB264" s="592">
        <f t="shared" si="163"/>
        <v>0</v>
      </c>
      <c r="AC264" s="592">
        <f t="shared" si="163"/>
        <v>0</v>
      </c>
      <c r="AD264" s="592">
        <f t="shared" si="163"/>
        <v>0</v>
      </c>
      <c r="AE264" s="592">
        <f t="shared" si="163"/>
        <v>0</v>
      </c>
      <c r="AF264" s="592">
        <f t="shared" si="163"/>
        <v>0</v>
      </c>
      <c r="AG264" s="592">
        <f t="shared" si="163"/>
        <v>0</v>
      </c>
      <c r="AH264" s="592">
        <f t="shared" si="163"/>
        <v>0</v>
      </c>
      <c r="AI264" s="592">
        <f t="shared" si="163"/>
        <v>0</v>
      </c>
      <c r="AJ264" s="592">
        <f t="shared" si="163"/>
        <v>0</v>
      </c>
      <c r="AK264" s="592">
        <f t="shared" si="163"/>
        <v>0</v>
      </c>
      <c r="AL264" s="592">
        <f t="shared" si="163"/>
        <v>0</v>
      </c>
      <c r="AM264" s="592">
        <f t="shared" si="163"/>
        <v>0</v>
      </c>
      <c r="AN264" s="592">
        <f t="shared" si="163"/>
        <v>0</v>
      </c>
      <c r="AO264" s="592">
        <f t="shared" si="163"/>
        <v>0</v>
      </c>
      <c r="AP264" s="592">
        <f t="shared" si="163"/>
        <v>0</v>
      </c>
      <c r="AQ264" s="592">
        <f t="shared" si="163"/>
        <v>0</v>
      </c>
      <c r="AR264" s="592">
        <f t="shared" si="163"/>
        <v>0</v>
      </c>
      <c r="AS264" s="592">
        <f t="shared" si="163"/>
        <v>0</v>
      </c>
      <c r="AT264" s="592">
        <f t="shared" si="163"/>
        <v>0</v>
      </c>
      <c r="AU264" s="592">
        <f t="shared" si="163"/>
        <v>0</v>
      </c>
      <c r="AY264" s="348"/>
    </row>
    <row r="265" spans="1:51" s="56" customFormat="1" x14ac:dyDescent="0.25">
      <c r="I265" s="57"/>
      <c r="AY265" s="348"/>
    </row>
    <row r="266" spans="1:51" s="56" customFormat="1" x14ac:dyDescent="0.25">
      <c r="F266" s="82"/>
      <c r="G266" s="82" t="s">
        <v>663</v>
      </c>
      <c r="H266" s="469">
        <v>115536708.73</v>
      </c>
      <c r="I266" s="82">
        <f>+I147+I168+I189</f>
        <v>8509.99</v>
      </c>
      <c r="J266" s="82">
        <f>+J147+J168+J189</f>
        <v>0</v>
      </c>
      <c r="K266" s="349"/>
      <c r="L266" s="349"/>
      <c r="P266" s="82">
        <f>+P147+P168+P189</f>
        <v>0</v>
      </c>
      <c r="Q266" s="82">
        <f>+Q147+Q168+Q189</f>
        <v>644750</v>
      </c>
      <c r="R266" s="82">
        <f>+R147+R168+R189</f>
        <v>0</v>
      </c>
      <c r="S266" s="82">
        <f>+S147+S168+S189</f>
        <v>150000</v>
      </c>
      <c r="T266" s="82"/>
      <c r="U266" s="82">
        <f>+U147+U168+U189</f>
        <v>0</v>
      </c>
      <c r="V266" s="82">
        <f>+V147+V168+V189</f>
        <v>0</v>
      </c>
      <c r="W266" s="82">
        <f>+W147+W168+W189</f>
        <v>305217.39</v>
      </c>
      <c r="X266" s="82">
        <f>+X147+X168+X189</f>
        <v>0</v>
      </c>
      <c r="Y266" s="82"/>
      <c r="Z266" s="82">
        <f t="shared" ref="Z266:AH266" si="164">+Z147+Z168+Z189</f>
        <v>0</v>
      </c>
      <c r="AA266" s="82">
        <f t="shared" si="164"/>
        <v>0</v>
      </c>
      <c r="AB266" s="82">
        <f t="shared" si="164"/>
        <v>0</v>
      </c>
      <c r="AC266" s="82">
        <f t="shared" si="164"/>
        <v>0</v>
      </c>
      <c r="AD266" s="82">
        <f t="shared" si="164"/>
        <v>0</v>
      </c>
      <c r="AE266" s="82">
        <f t="shared" si="164"/>
        <v>0</v>
      </c>
      <c r="AF266" s="82">
        <f t="shared" si="164"/>
        <v>-7200</v>
      </c>
      <c r="AG266" s="82">
        <f t="shared" si="164"/>
        <v>0</v>
      </c>
      <c r="AH266" s="82">
        <f t="shared" si="164"/>
        <v>0</v>
      </c>
      <c r="AI266" s="82"/>
      <c r="AJ266" s="82">
        <f t="shared" ref="AJ266:AO266" si="165">+AJ147+AJ168+AJ189</f>
        <v>0</v>
      </c>
      <c r="AK266" s="82">
        <f t="shared" si="165"/>
        <v>0</v>
      </c>
      <c r="AL266" s="82">
        <f t="shared" si="165"/>
        <v>5712</v>
      </c>
      <c r="AM266" s="82">
        <f t="shared" si="165"/>
        <v>0</v>
      </c>
      <c r="AN266" s="82">
        <f t="shared" si="165"/>
        <v>484</v>
      </c>
      <c r="AO266" s="82">
        <f t="shared" si="165"/>
        <v>0</v>
      </c>
      <c r="AY266" s="348"/>
    </row>
    <row r="267" spans="1:51" s="56" customFormat="1" x14ac:dyDescent="0.25">
      <c r="E267" s="592">
        <f>F191+I191</f>
        <v>3644193.87</v>
      </c>
      <c r="H267" s="469">
        <f>H266-H191</f>
        <v>-975730.7800001502</v>
      </c>
      <c r="K267" s="349"/>
      <c r="L267" s="349"/>
      <c r="AY267" s="348"/>
    </row>
    <row r="268" spans="1:51" x14ac:dyDescent="0.25">
      <c r="H268" s="17">
        <v>137812.5</v>
      </c>
      <c r="K268" s="17"/>
      <c r="L268" s="17"/>
    </row>
    <row r="269" spans="1:51" x14ac:dyDescent="0.25">
      <c r="H269" s="17">
        <f>H267-H268</f>
        <v>-1113543.2800001502</v>
      </c>
      <c r="K269" s="17"/>
      <c r="L269" s="17"/>
    </row>
    <row r="270" spans="1:51" x14ac:dyDescent="0.25">
      <c r="G270" s="17"/>
    </row>
    <row r="271" spans="1:51" x14ac:dyDescent="0.25">
      <c r="G271" t="s">
        <v>662</v>
      </c>
      <c r="H271" s="418">
        <v>116371467.63</v>
      </c>
    </row>
    <row r="272" spans="1:51" x14ac:dyDescent="0.25">
      <c r="H272" s="418">
        <v>183750</v>
      </c>
    </row>
    <row r="273" spans="8:8" x14ac:dyDescent="0.25">
      <c r="H273" s="17">
        <f>H271-H272</f>
        <v>116187717.63</v>
      </c>
    </row>
    <row r="274" spans="8:8" x14ac:dyDescent="0.25">
      <c r="H274" s="418">
        <f>H273-H147</f>
        <v>-1.6391277313232422E-7</v>
      </c>
    </row>
  </sheetData>
  <mergeCells count="63">
    <mergeCell ref="A2:AU2"/>
    <mergeCell ref="A3:AU3"/>
    <mergeCell ref="A4:K4"/>
    <mergeCell ref="M4:AU4"/>
    <mergeCell ref="A5:K5"/>
    <mergeCell ref="M5:AU5"/>
    <mergeCell ref="A6:K6"/>
    <mergeCell ref="M6:AU6"/>
    <mergeCell ref="A7:A10"/>
    <mergeCell ref="B7:C8"/>
    <mergeCell ref="D7:D10"/>
    <mergeCell ref="E7:E10"/>
    <mergeCell ref="F7:H8"/>
    <mergeCell ref="I7:K8"/>
    <mergeCell ref="L7:L10"/>
    <mergeCell ref="M7:AF7"/>
    <mergeCell ref="I9:I10"/>
    <mergeCell ref="AH7:AI7"/>
    <mergeCell ref="AJ7:AU7"/>
    <mergeCell ref="AA8:AD8"/>
    <mergeCell ref="AE8:AF8"/>
    <mergeCell ref="AG8:AG10"/>
    <mergeCell ref="AH8:AH10"/>
    <mergeCell ref="AI8:AI10"/>
    <mergeCell ref="AU8:AU10"/>
    <mergeCell ref="R9:R10"/>
    <mergeCell ref="X9:X10"/>
    <mergeCell ref="W9:W10"/>
    <mergeCell ref="AC9:AC10"/>
    <mergeCell ref="AD9:AD10"/>
    <mergeCell ref="N8:Y8"/>
    <mergeCell ref="Q9:Q10"/>
    <mergeCell ref="S9:S10"/>
    <mergeCell ref="T9:T10"/>
    <mergeCell ref="U9:U10"/>
    <mergeCell ref="V9:V10"/>
    <mergeCell ref="B9:B10"/>
    <mergeCell ref="C9:C10"/>
    <mergeCell ref="F9:F10"/>
    <mergeCell ref="G9:G10"/>
    <mergeCell ref="H9:H10"/>
    <mergeCell ref="J9:J10"/>
    <mergeCell ref="K9:K10"/>
    <mergeCell ref="M9:M10"/>
    <mergeCell ref="O9:O10"/>
    <mergeCell ref="P9:P10"/>
    <mergeCell ref="N9:N10"/>
    <mergeCell ref="AD260:AF260"/>
    <mergeCell ref="AD261:AF261"/>
    <mergeCell ref="A262:E262"/>
    <mergeCell ref="M262:U262"/>
    <mergeCell ref="AE9:AE10"/>
    <mergeCell ref="AF9:AF10"/>
    <mergeCell ref="A260:E260"/>
    <mergeCell ref="F260:H260"/>
    <mergeCell ref="M260:U260"/>
    <mergeCell ref="A261:E261"/>
    <mergeCell ref="F261:H261"/>
    <mergeCell ref="M261:U261"/>
    <mergeCell ref="Y9:Y10"/>
    <mergeCell ref="Z9:Z10"/>
    <mergeCell ref="AA9:AA10"/>
    <mergeCell ref="AB9:AB10"/>
  </mergeCells>
  <phoneticPr fontId="33" type="noConversion"/>
  <printOptions horizontalCentered="1"/>
  <pageMargins left="0.2" right="0.39370078740157483" top="1.1023622047244095" bottom="0.51181102362204722" header="0.31496062992125984" footer="0.31496062992125984"/>
  <pageSetup paperSize="3" scale="35" fitToHeight="0" orientation="landscape" r:id="rId1"/>
  <headerFooter>
    <oddHeader>&amp;R&amp;"Arial Narrow,Regular"&amp;12Annex 6</oddHeader>
    <oddFooter>Page &amp;P of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66B3B-79C8-4456-9938-ACD6899881C9}">
  <dimension ref="A1:BB287"/>
  <sheetViews>
    <sheetView tabSelected="1" view="pageBreakPreview" zoomScale="80" zoomScaleNormal="75" zoomScaleSheetLayoutView="80" workbookViewId="0">
      <pane xSplit="5" ySplit="10" topLeftCell="F255" activePane="bottomRight" state="frozen"/>
      <selection pane="topRight" activeCell="F1" sqref="F1"/>
      <selection pane="bottomLeft" activeCell="A11" sqref="A11"/>
      <selection pane="bottomRight" activeCell="F273" sqref="F273:G273"/>
    </sheetView>
  </sheetViews>
  <sheetFormatPr defaultColWidth="8.85546875" defaultRowHeight="15" x14ac:dyDescent="0.25"/>
  <cols>
    <col min="1" max="1" width="11.5703125" customWidth="1"/>
    <col min="2" max="2" width="13.140625" customWidth="1"/>
    <col min="3" max="3" width="21.42578125" customWidth="1"/>
    <col min="4" max="4" width="28" customWidth="1"/>
    <col min="5" max="5" width="58.140625" bestFit="1" customWidth="1"/>
    <col min="6" max="6" width="17.7109375" bestFit="1" customWidth="1"/>
    <col min="7" max="7" width="16.7109375" customWidth="1"/>
    <col min="8" max="8" width="17.5703125" customWidth="1"/>
    <col min="9" max="9" width="12.7109375" customWidth="1"/>
    <col min="10" max="10" width="12.140625" customWidth="1"/>
    <col min="11" max="11" width="13.5703125" customWidth="1"/>
    <col min="12" max="12" width="16.85546875" bestFit="1" customWidth="1"/>
    <col min="13" max="15" width="14.140625" customWidth="1"/>
    <col min="16" max="16" width="11.85546875" customWidth="1"/>
    <col min="17" max="23" width="14.140625" customWidth="1"/>
    <col min="24" max="24" width="14.140625" hidden="1" customWidth="1"/>
    <col min="25" max="25" width="14.140625" customWidth="1"/>
    <col min="26" max="29" width="14.140625" hidden="1" customWidth="1"/>
    <col min="30" max="30" width="14.140625" customWidth="1"/>
    <col min="31" max="31" width="14.140625" hidden="1" customWidth="1"/>
    <col min="32" max="32" width="14.140625" customWidth="1"/>
    <col min="33" max="33" width="15.85546875" customWidth="1"/>
    <col min="34" max="34" width="12.85546875" customWidth="1"/>
    <col min="35" max="35" width="12.140625" customWidth="1"/>
    <col min="36" max="36" width="14.5703125" customWidth="1"/>
    <col min="37" max="37" width="13.140625" customWidth="1"/>
    <col min="38" max="38" width="14.5703125" bestFit="1" customWidth="1"/>
    <col min="39" max="39" width="12" bestFit="1" customWidth="1"/>
    <col min="40" max="40" width="10.42578125" customWidth="1"/>
    <col min="41" max="41" width="12.28515625" customWidth="1"/>
    <col min="42" max="42" width="13.5703125" customWidth="1"/>
    <col min="43" max="43" width="11.7109375" hidden="1" customWidth="1"/>
    <col min="44" max="44" width="13.140625" customWidth="1"/>
    <col min="45" max="45" width="12.140625" customWidth="1"/>
    <col min="46" max="46" width="13.5703125" customWidth="1"/>
    <col min="47" max="47" width="0.28515625" customWidth="1"/>
    <col min="49" max="50" width="17" bestFit="1" customWidth="1"/>
    <col min="51" max="51" width="16.42578125" style="60" bestFit="1" customWidth="1"/>
    <col min="52" max="52" width="17.85546875" customWidth="1"/>
    <col min="53" max="53" width="14.140625" customWidth="1"/>
    <col min="54" max="54" width="16.42578125" customWidth="1"/>
  </cols>
  <sheetData>
    <row r="1" spans="1:53" ht="15.75" thickBot="1" x14ac:dyDescent="0.3">
      <c r="A1" s="504"/>
      <c r="B1" s="505"/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505"/>
      <c r="Z1" s="505"/>
      <c r="AA1" s="505"/>
      <c r="AB1" s="505"/>
      <c r="AC1" s="505"/>
      <c r="AD1" s="505"/>
      <c r="AE1" s="505"/>
      <c r="AF1" s="505"/>
      <c r="AG1" s="505"/>
      <c r="AH1" s="505"/>
      <c r="AI1" s="505"/>
      <c r="AJ1" s="505"/>
      <c r="AK1" s="505"/>
      <c r="AL1" s="505"/>
      <c r="AM1" s="505"/>
      <c r="AN1" s="505"/>
      <c r="AO1" s="505"/>
      <c r="AP1" s="505"/>
      <c r="AQ1" s="505"/>
      <c r="AR1" s="505"/>
      <c r="AS1" s="505"/>
      <c r="AT1" s="505"/>
      <c r="AU1" s="506"/>
    </row>
    <row r="2" spans="1:53" s="43" customFormat="1" ht="18.75" customHeight="1" x14ac:dyDescent="0.35">
      <c r="A2" s="816" t="s">
        <v>11</v>
      </c>
      <c r="B2" s="817"/>
      <c r="C2" s="817"/>
      <c r="D2" s="817"/>
      <c r="E2" s="817"/>
      <c r="F2" s="817"/>
      <c r="G2" s="817"/>
      <c r="H2" s="817"/>
      <c r="I2" s="817"/>
      <c r="J2" s="817"/>
      <c r="K2" s="817"/>
      <c r="L2" s="817"/>
      <c r="M2" s="817"/>
      <c r="N2" s="817"/>
      <c r="O2" s="817"/>
      <c r="P2" s="817"/>
      <c r="Q2" s="817"/>
      <c r="R2" s="817"/>
      <c r="S2" s="817"/>
      <c r="T2" s="817"/>
      <c r="U2" s="817"/>
      <c r="V2" s="817"/>
      <c r="W2" s="817"/>
      <c r="X2" s="817"/>
      <c r="Y2" s="817"/>
      <c r="Z2" s="817"/>
      <c r="AA2" s="817"/>
      <c r="AB2" s="817"/>
      <c r="AC2" s="817"/>
      <c r="AD2" s="817"/>
      <c r="AE2" s="817"/>
      <c r="AF2" s="817"/>
      <c r="AG2" s="817"/>
      <c r="AH2" s="817"/>
      <c r="AI2" s="817"/>
      <c r="AJ2" s="817"/>
      <c r="AK2" s="817"/>
      <c r="AL2" s="817"/>
      <c r="AM2" s="817"/>
      <c r="AN2" s="817"/>
      <c r="AO2" s="817"/>
      <c r="AP2" s="817"/>
      <c r="AQ2" s="817"/>
      <c r="AR2" s="817"/>
      <c r="AS2" s="817"/>
      <c r="AT2" s="817"/>
      <c r="AU2" s="818"/>
      <c r="AV2" s="424"/>
      <c r="AW2" s="424"/>
      <c r="AX2" s="424"/>
      <c r="AY2" s="425"/>
      <c r="AZ2" s="424"/>
    </row>
    <row r="3" spans="1:53" ht="18.75" hidden="1" x14ac:dyDescent="0.25">
      <c r="A3" s="810"/>
      <c r="B3" s="745"/>
      <c r="C3" s="745"/>
      <c r="D3" s="745"/>
      <c r="E3" s="745"/>
      <c r="F3" s="745"/>
      <c r="G3" s="745"/>
      <c r="H3" s="745"/>
      <c r="I3" s="745"/>
      <c r="J3" s="745"/>
      <c r="K3" s="745"/>
      <c r="L3" s="745"/>
      <c r="M3" s="745"/>
      <c r="N3" s="745"/>
      <c r="O3" s="745"/>
      <c r="P3" s="745"/>
      <c r="Q3" s="745"/>
      <c r="R3" s="745"/>
      <c r="S3" s="745"/>
      <c r="T3" s="745"/>
      <c r="U3" s="745"/>
      <c r="V3" s="745"/>
      <c r="W3" s="745"/>
      <c r="X3" s="745"/>
      <c r="Y3" s="745"/>
      <c r="Z3" s="745"/>
      <c r="AA3" s="745"/>
      <c r="AB3" s="745"/>
      <c r="AC3" s="745"/>
      <c r="AD3" s="745"/>
      <c r="AE3" s="745"/>
      <c r="AF3" s="745"/>
      <c r="AG3" s="745"/>
      <c r="AH3" s="745"/>
      <c r="AI3" s="745"/>
      <c r="AJ3" s="745"/>
      <c r="AK3" s="745"/>
      <c r="AL3" s="745"/>
      <c r="AM3" s="745"/>
      <c r="AN3" s="745"/>
      <c r="AO3" s="745"/>
      <c r="AP3" s="745"/>
      <c r="AQ3" s="745"/>
      <c r="AR3" s="745"/>
      <c r="AS3" s="745"/>
      <c r="AT3" s="745"/>
      <c r="AU3" s="811"/>
      <c r="AV3" s="426"/>
      <c r="AW3" s="426"/>
      <c r="AX3" s="426"/>
      <c r="AY3" s="427"/>
      <c r="AZ3" s="426"/>
    </row>
    <row r="4" spans="1:53" ht="15.75" customHeight="1" x14ac:dyDescent="0.25">
      <c r="A4" s="812" t="s">
        <v>683</v>
      </c>
      <c r="B4" s="746"/>
      <c r="C4" s="746"/>
      <c r="D4" s="746"/>
      <c r="E4" s="746"/>
      <c r="F4" s="746"/>
      <c r="G4" s="746"/>
      <c r="H4" s="746"/>
      <c r="I4" s="746"/>
      <c r="J4" s="746"/>
      <c r="K4" s="747"/>
      <c r="L4" s="54"/>
      <c r="M4" s="748" t="s">
        <v>19</v>
      </c>
      <c r="N4" s="748"/>
      <c r="O4" s="748"/>
      <c r="P4" s="748"/>
      <c r="Q4" s="748"/>
      <c r="R4" s="748"/>
      <c r="S4" s="748"/>
      <c r="T4" s="748"/>
      <c r="U4" s="748"/>
      <c r="V4" s="748"/>
      <c r="W4" s="748"/>
      <c r="X4" s="748"/>
      <c r="Y4" s="748"/>
      <c r="Z4" s="748"/>
      <c r="AA4" s="748"/>
      <c r="AB4" s="748"/>
      <c r="AC4" s="748"/>
      <c r="AD4" s="748"/>
      <c r="AE4" s="748"/>
      <c r="AF4" s="748"/>
      <c r="AG4" s="748"/>
      <c r="AH4" s="748"/>
      <c r="AI4" s="748"/>
      <c r="AJ4" s="748"/>
      <c r="AK4" s="748"/>
      <c r="AL4" s="748"/>
      <c r="AM4" s="748"/>
      <c r="AN4" s="748"/>
      <c r="AO4" s="748"/>
      <c r="AP4" s="748"/>
      <c r="AQ4" s="748"/>
      <c r="AR4" s="748"/>
      <c r="AS4" s="748"/>
      <c r="AT4" s="748"/>
      <c r="AU4" s="813"/>
      <c r="AV4" s="426"/>
      <c r="AW4" s="426"/>
      <c r="AX4" s="426"/>
      <c r="AY4" s="427"/>
      <c r="AZ4" s="426"/>
    </row>
    <row r="5" spans="1:53" ht="15.75" customHeight="1" x14ac:dyDescent="0.25">
      <c r="A5" s="814" t="s">
        <v>684</v>
      </c>
      <c r="B5" s="815"/>
      <c r="C5" s="815"/>
      <c r="D5" s="815"/>
      <c r="E5" s="815"/>
      <c r="F5" s="815"/>
      <c r="G5" s="815"/>
      <c r="H5" s="815"/>
      <c r="I5" s="815"/>
      <c r="J5" s="815"/>
      <c r="K5" s="815"/>
      <c r="L5" s="54"/>
      <c r="M5" s="748" t="s">
        <v>20</v>
      </c>
      <c r="N5" s="748"/>
      <c r="O5" s="748"/>
      <c r="P5" s="748"/>
      <c r="Q5" s="748"/>
      <c r="R5" s="748"/>
      <c r="S5" s="748"/>
      <c r="T5" s="748"/>
      <c r="U5" s="748"/>
      <c r="V5" s="748"/>
      <c r="W5" s="748"/>
      <c r="X5" s="748"/>
      <c r="Y5" s="748"/>
      <c r="Z5" s="748"/>
      <c r="AA5" s="748"/>
      <c r="AB5" s="748"/>
      <c r="AC5" s="748"/>
      <c r="AD5" s="748"/>
      <c r="AE5" s="748"/>
      <c r="AF5" s="748"/>
      <c r="AG5" s="748"/>
      <c r="AH5" s="748"/>
      <c r="AI5" s="748"/>
      <c r="AJ5" s="748"/>
      <c r="AK5" s="748"/>
      <c r="AL5" s="748"/>
      <c r="AM5" s="748"/>
      <c r="AN5" s="748"/>
      <c r="AO5" s="748"/>
      <c r="AP5" s="748"/>
      <c r="AQ5" s="748"/>
      <c r="AR5" s="748"/>
      <c r="AS5" s="748"/>
      <c r="AT5" s="748"/>
      <c r="AU5" s="813"/>
      <c r="AV5" s="426"/>
      <c r="AW5" s="426"/>
      <c r="AX5" s="426"/>
      <c r="AY5" s="427"/>
      <c r="AZ5" s="426"/>
    </row>
    <row r="6" spans="1:53" ht="15.75" customHeight="1" thickBot="1" x14ac:dyDescent="0.3">
      <c r="A6" s="785" t="s">
        <v>611</v>
      </c>
      <c r="B6" s="786"/>
      <c r="C6" s="786"/>
      <c r="D6" s="786"/>
      <c r="E6" s="786"/>
      <c r="F6" s="786"/>
      <c r="G6" s="786"/>
      <c r="H6" s="786"/>
      <c r="I6" s="786"/>
      <c r="J6" s="786"/>
      <c r="K6" s="787"/>
      <c r="L6" s="594"/>
      <c r="M6" s="788" t="s">
        <v>703</v>
      </c>
      <c r="N6" s="788"/>
      <c r="O6" s="788"/>
      <c r="P6" s="788"/>
      <c r="Q6" s="788"/>
      <c r="R6" s="788"/>
      <c r="S6" s="788"/>
      <c r="T6" s="788"/>
      <c r="U6" s="788"/>
      <c r="V6" s="788"/>
      <c r="W6" s="788"/>
      <c r="X6" s="788"/>
      <c r="Y6" s="788"/>
      <c r="Z6" s="788"/>
      <c r="AA6" s="788"/>
      <c r="AB6" s="788"/>
      <c r="AC6" s="788"/>
      <c r="AD6" s="788"/>
      <c r="AE6" s="788"/>
      <c r="AF6" s="788"/>
      <c r="AG6" s="788"/>
      <c r="AH6" s="788"/>
      <c r="AI6" s="788"/>
      <c r="AJ6" s="788"/>
      <c r="AK6" s="788"/>
      <c r="AL6" s="788"/>
      <c r="AM6" s="788"/>
      <c r="AN6" s="788"/>
      <c r="AO6" s="788"/>
      <c r="AP6" s="788"/>
      <c r="AQ6" s="788"/>
      <c r="AR6" s="788"/>
      <c r="AS6" s="788"/>
      <c r="AT6" s="788"/>
      <c r="AU6" s="789"/>
      <c r="AV6" s="426"/>
      <c r="AW6" s="426"/>
      <c r="AX6" s="426"/>
      <c r="AY6" s="427"/>
      <c r="AZ6" s="426"/>
    </row>
    <row r="7" spans="1:53" s="3" customFormat="1" ht="27.75" customHeight="1" x14ac:dyDescent="0.25">
      <c r="A7" s="790" t="s">
        <v>0</v>
      </c>
      <c r="B7" s="792" t="s">
        <v>1</v>
      </c>
      <c r="C7" s="793"/>
      <c r="D7" s="794" t="s">
        <v>2</v>
      </c>
      <c r="E7" s="794" t="s">
        <v>3</v>
      </c>
      <c r="F7" s="795" t="s">
        <v>72</v>
      </c>
      <c r="G7" s="796"/>
      <c r="H7" s="797"/>
      <c r="I7" s="798" t="s">
        <v>82</v>
      </c>
      <c r="J7" s="799"/>
      <c r="K7" s="800"/>
      <c r="L7" s="801" t="s">
        <v>71</v>
      </c>
      <c r="M7" s="802" t="s">
        <v>85</v>
      </c>
      <c r="N7" s="803"/>
      <c r="O7" s="803"/>
      <c r="P7" s="803"/>
      <c r="Q7" s="803"/>
      <c r="R7" s="803"/>
      <c r="S7" s="803"/>
      <c r="T7" s="803"/>
      <c r="U7" s="803"/>
      <c r="V7" s="803"/>
      <c r="W7" s="803"/>
      <c r="X7" s="803"/>
      <c r="Y7" s="803"/>
      <c r="Z7" s="803"/>
      <c r="AA7" s="803"/>
      <c r="AB7" s="803"/>
      <c r="AC7" s="803"/>
      <c r="AD7" s="803"/>
      <c r="AE7" s="803"/>
      <c r="AF7" s="803"/>
      <c r="AG7" s="595"/>
      <c r="AH7" s="804" t="s">
        <v>45</v>
      </c>
      <c r="AI7" s="805"/>
      <c r="AJ7" s="806" t="s">
        <v>17</v>
      </c>
      <c r="AK7" s="806"/>
      <c r="AL7" s="806"/>
      <c r="AM7" s="806"/>
      <c r="AN7" s="806"/>
      <c r="AO7" s="806"/>
      <c r="AP7" s="806"/>
      <c r="AQ7" s="806"/>
      <c r="AR7" s="806"/>
      <c r="AS7" s="806"/>
      <c r="AT7" s="806"/>
      <c r="AU7" s="807"/>
      <c r="AV7" s="428"/>
      <c r="AW7" s="428"/>
      <c r="AX7" s="428"/>
      <c r="AY7" s="429"/>
      <c r="AZ7" s="428"/>
    </row>
    <row r="8" spans="1:53" s="3" customFormat="1" ht="28.5" customHeight="1" x14ac:dyDescent="0.25">
      <c r="A8" s="791"/>
      <c r="B8" s="719"/>
      <c r="C8" s="720"/>
      <c r="D8" s="763"/>
      <c r="E8" s="763"/>
      <c r="F8" s="724"/>
      <c r="G8" s="725"/>
      <c r="H8" s="726"/>
      <c r="I8" s="730"/>
      <c r="J8" s="731"/>
      <c r="K8" s="732"/>
      <c r="L8" s="734"/>
      <c r="M8" s="481" t="s">
        <v>689</v>
      </c>
      <c r="N8" s="819" t="s">
        <v>12</v>
      </c>
      <c r="O8" s="820"/>
      <c r="P8" s="820"/>
      <c r="Q8" s="820"/>
      <c r="R8" s="820"/>
      <c r="S8" s="820"/>
      <c r="T8" s="820"/>
      <c r="U8" s="820"/>
      <c r="V8" s="820"/>
      <c r="W8" s="820"/>
      <c r="X8" s="820"/>
      <c r="Y8" s="821"/>
      <c r="Z8" s="482"/>
      <c r="AA8" s="764" t="s">
        <v>13</v>
      </c>
      <c r="AB8" s="765"/>
      <c r="AC8" s="765"/>
      <c r="AD8" s="765"/>
      <c r="AE8" s="764" t="s">
        <v>16</v>
      </c>
      <c r="AF8" s="766"/>
      <c r="AG8" s="767" t="s">
        <v>73</v>
      </c>
      <c r="AH8" s="769" t="s">
        <v>43</v>
      </c>
      <c r="AI8" s="769" t="s">
        <v>53</v>
      </c>
      <c r="AJ8" s="20" t="s">
        <v>26</v>
      </c>
      <c r="AK8" s="20" t="s">
        <v>27</v>
      </c>
      <c r="AL8" s="20" t="s">
        <v>28</v>
      </c>
      <c r="AM8" s="20" t="s">
        <v>26</v>
      </c>
      <c r="AN8" s="20" t="s">
        <v>26</v>
      </c>
      <c r="AO8" s="20" t="s">
        <v>27</v>
      </c>
      <c r="AP8" s="20" t="s">
        <v>27</v>
      </c>
      <c r="AQ8" s="20" t="s">
        <v>29</v>
      </c>
      <c r="AR8" s="23" t="s">
        <v>29</v>
      </c>
      <c r="AS8" s="20" t="s">
        <v>47</v>
      </c>
      <c r="AT8" s="20" t="s">
        <v>47</v>
      </c>
      <c r="AU8" s="782"/>
      <c r="AV8" s="428"/>
      <c r="AW8" s="428"/>
      <c r="AX8" s="428"/>
      <c r="AY8" s="429"/>
      <c r="AZ8" s="428"/>
    </row>
    <row r="9" spans="1:53" s="3" customFormat="1" ht="23.1" customHeight="1" x14ac:dyDescent="0.25">
      <c r="A9" s="791"/>
      <c r="B9" s="707" t="s">
        <v>56</v>
      </c>
      <c r="C9" s="707" t="s">
        <v>65</v>
      </c>
      <c r="D9" s="763"/>
      <c r="E9" s="763"/>
      <c r="F9" s="761" t="s">
        <v>4</v>
      </c>
      <c r="G9" s="761" t="s">
        <v>5</v>
      </c>
      <c r="H9" s="761" t="s">
        <v>6</v>
      </c>
      <c r="I9" s="771" t="s">
        <v>4</v>
      </c>
      <c r="J9" s="771" t="s">
        <v>5</v>
      </c>
      <c r="K9" s="771" t="s">
        <v>6</v>
      </c>
      <c r="L9" s="734"/>
      <c r="M9" s="700" t="s">
        <v>688</v>
      </c>
      <c r="N9" s="700" t="s">
        <v>76</v>
      </c>
      <c r="O9" s="700" t="s">
        <v>52</v>
      </c>
      <c r="P9" s="700" t="s">
        <v>64</v>
      </c>
      <c r="Q9" s="700" t="s">
        <v>25</v>
      </c>
      <c r="R9" s="700" t="s">
        <v>61</v>
      </c>
      <c r="S9" s="700" t="s">
        <v>46</v>
      </c>
      <c r="T9" s="700" t="s">
        <v>62</v>
      </c>
      <c r="U9" s="700" t="s">
        <v>74</v>
      </c>
      <c r="V9" s="700" t="s">
        <v>77</v>
      </c>
      <c r="W9" s="700" t="s">
        <v>78</v>
      </c>
      <c r="X9" s="700" t="s">
        <v>79</v>
      </c>
      <c r="Y9" s="773" t="s">
        <v>41</v>
      </c>
      <c r="Z9" s="773"/>
      <c r="AA9" s="773" t="s">
        <v>7</v>
      </c>
      <c r="AB9" s="773" t="s">
        <v>44</v>
      </c>
      <c r="AC9" s="773" t="s">
        <v>42</v>
      </c>
      <c r="AD9" s="773" t="s">
        <v>75</v>
      </c>
      <c r="AE9" s="773" t="s">
        <v>14</v>
      </c>
      <c r="AF9" s="773" t="s">
        <v>15</v>
      </c>
      <c r="AG9" s="767"/>
      <c r="AH9" s="769"/>
      <c r="AI9" s="769"/>
      <c r="AJ9" s="18">
        <v>1600</v>
      </c>
      <c r="AK9" s="18" t="s">
        <v>30</v>
      </c>
      <c r="AL9" s="18">
        <v>1600</v>
      </c>
      <c r="AM9" s="18" t="s">
        <v>31</v>
      </c>
      <c r="AN9" s="18" t="s">
        <v>31</v>
      </c>
      <c r="AO9" s="18" t="s">
        <v>31</v>
      </c>
      <c r="AP9" s="18" t="s">
        <v>31</v>
      </c>
      <c r="AQ9" s="18" t="s">
        <v>32</v>
      </c>
      <c r="AR9" s="24" t="s">
        <v>32</v>
      </c>
      <c r="AS9" s="18" t="s">
        <v>32</v>
      </c>
      <c r="AT9" s="18" t="s">
        <v>32</v>
      </c>
      <c r="AU9" s="783"/>
      <c r="AV9" s="428"/>
      <c r="AW9" s="428"/>
      <c r="AX9" s="428"/>
      <c r="AY9" s="429"/>
      <c r="AZ9" s="428"/>
    </row>
    <row r="10" spans="1:53" s="3" customFormat="1" ht="36" customHeight="1" x14ac:dyDescent="0.25">
      <c r="A10" s="791"/>
      <c r="B10" s="708"/>
      <c r="C10" s="708"/>
      <c r="D10" s="763"/>
      <c r="E10" s="763"/>
      <c r="F10" s="761"/>
      <c r="G10" s="761"/>
      <c r="H10" s="761"/>
      <c r="I10" s="771"/>
      <c r="J10" s="771"/>
      <c r="K10" s="771"/>
      <c r="L10" s="735"/>
      <c r="M10" s="701"/>
      <c r="N10" s="701"/>
      <c r="O10" s="701"/>
      <c r="P10" s="701"/>
      <c r="Q10" s="701"/>
      <c r="R10" s="701"/>
      <c r="S10" s="701"/>
      <c r="T10" s="701"/>
      <c r="U10" s="701"/>
      <c r="V10" s="701"/>
      <c r="W10" s="701"/>
      <c r="X10" s="701"/>
      <c r="Y10" s="773"/>
      <c r="Z10" s="773"/>
      <c r="AA10" s="773"/>
      <c r="AB10" s="773"/>
      <c r="AC10" s="773"/>
      <c r="AD10" s="773"/>
      <c r="AE10" s="773"/>
      <c r="AF10" s="773"/>
      <c r="AG10" s="768"/>
      <c r="AH10" s="770"/>
      <c r="AI10" s="770"/>
      <c r="AJ10" s="19" t="s">
        <v>33</v>
      </c>
      <c r="AK10" s="19" t="s">
        <v>34</v>
      </c>
      <c r="AL10" s="19" t="s">
        <v>289</v>
      </c>
      <c r="AM10" s="19" t="s">
        <v>35</v>
      </c>
      <c r="AN10" s="19" t="s">
        <v>36</v>
      </c>
      <c r="AO10" s="19" t="s">
        <v>37</v>
      </c>
      <c r="AP10" s="19" t="s">
        <v>38</v>
      </c>
      <c r="AQ10" s="19" t="s">
        <v>612</v>
      </c>
      <c r="AR10" s="25" t="s">
        <v>613</v>
      </c>
      <c r="AS10" s="19" t="s">
        <v>615</v>
      </c>
      <c r="AT10" s="19" t="s">
        <v>614</v>
      </c>
      <c r="AU10" s="784"/>
      <c r="AV10" s="428"/>
      <c r="AW10" s="430"/>
      <c r="AX10" s="428"/>
      <c r="AY10" s="429"/>
      <c r="AZ10" s="428"/>
    </row>
    <row r="11" spans="1:53" s="113" customFormat="1" ht="15.75" customHeight="1" x14ac:dyDescent="0.25">
      <c r="A11" s="507">
        <v>45292</v>
      </c>
      <c r="B11" s="107"/>
      <c r="C11" s="107"/>
      <c r="D11" s="108"/>
      <c r="E11" s="109" t="s">
        <v>24</v>
      </c>
      <c r="F11" s="8"/>
      <c r="G11" s="8"/>
      <c r="H11" s="10">
        <v>106157469.92000011</v>
      </c>
      <c r="I11" s="8"/>
      <c r="J11" s="8"/>
      <c r="K11" s="10">
        <v>34658.11</v>
      </c>
      <c r="L11" s="9">
        <f>H11+K11</f>
        <v>106192128.03000011</v>
      </c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73"/>
      <c r="AF11" s="8"/>
      <c r="AG11" s="8"/>
      <c r="AH11" s="8"/>
      <c r="AI11" s="8"/>
      <c r="AJ11" s="9">
        <v>42214.017142857097</v>
      </c>
      <c r="AK11" s="9">
        <v>0</v>
      </c>
      <c r="AL11" s="9">
        <v>4840.5</v>
      </c>
      <c r="AM11" s="9">
        <v>0</v>
      </c>
      <c r="AN11" s="9">
        <v>8442.8014285714253</v>
      </c>
      <c r="AO11" s="9">
        <v>0</v>
      </c>
      <c r="AP11" s="9">
        <v>3227</v>
      </c>
      <c r="AQ11" s="9"/>
      <c r="AR11" s="26"/>
      <c r="AS11" s="9"/>
      <c r="AT11" s="26"/>
      <c r="AU11" s="508"/>
      <c r="AV11" s="503"/>
      <c r="AW11" s="431"/>
      <c r="AX11" s="431"/>
      <c r="AY11" s="432"/>
      <c r="AZ11" s="431"/>
    </row>
    <row r="12" spans="1:53" s="113" customFormat="1" ht="15.75" customHeight="1" x14ac:dyDescent="0.25">
      <c r="A12" s="507">
        <v>45307</v>
      </c>
      <c r="B12" s="107"/>
      <c r="C12" s="177" t="s">
        <v>330</v>
      </c>
      <c r="D12" s="93"/>
      <c r="E12" s="114" t="s">
        <v>66</v>
      </c>
      <c r="F12" s="8"/>
      <c r="G12" s="11"/>
      <c r="H12" s="66">
        <f>H11+F12-G12</f>
        <v>106157469.92000011</v>
      </c>
      <c r="I12" s="8">
        <v>9.01</v>
      </c>
      <c r="J12" s="8"/>
      <c r="K12" s="66">
        <f>K11+I12-J12</f>
        <v>34667.120000000003</v>
      </c>
      <c r="L12" s="9">
        <f>H12+K12</f>
        <v>106192137.04000011</v>
      </c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74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28"/>
      <c r="AS12" s="11"/>
      <c r="AT12" s="28"/>
      <c r="AU12" s="509"/>
      <c r="AV12" s="503"/>
      <c r="AW12" s="433">
        <f t="shared" ref="AW12:AW76" si="0">G12+J12+SUM(AH12:AU12)</f>
        <v>0</v>
      </c>
      <c r="AX12" s="433">
        <f t="shared" ref="AX12:AX76" si="1">SUM(M12:AG12)</f>
        <v>0</v>
      </c>
      <c r="AY12" s="432">
        <f>AW12-AX12</f>
        <v>0</v>
      </c>
      <c r="AZ12" s="431"/>
    </row>
    <row r="13" spans="1:53" s="113" customFormat="1" ht="31.5" customHeight="1" x14ac:dyDescent="0.25">
      <c r="A13" s="510">
        <v>45309</v>
      </c>
      <c r="B13" s="107"/>
      <c r="C13" s="107" t="s">
        <v>331</v>
      </c>
      <c r="D13" s="117"/>
      <c r="E13" s="114" t="s">
        <v>385</v>
      </c>
      <c r="F13" s="8">
        <v>1756878.59</v>
      </c>
      <c r="G13" s="11"/>
      <c r="H13" s="66">
        <f t="shared" ref="H13:H38" si="2">H12+F13-G13</f>
        <v>107914348.51000011</v>
      </c>
      <c r="I13" s="8"/>
      <c r="J13" s="8"/>
      <c r="K13" s="66">
        <f t="shared" ref="K13:K38" si="3">K12+I13-J13</f>
        <v>34667.120000000003</v>
      </c>
      <c r="L13" s="9">
        <f t="shared" ref="L13:L68" si="4">H13+K13</f>
        <v>107949015.63000011</v>
      </c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74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28"/>
      <c r="AS13" s="11"/>
      <c r="AT13" s="28"/>
      <c r="AU13" s="509"/>
      <c r="AV13" s="503"/>
      <c r="AW13" s="433">
        <f t="shared" si="0"/>
        <v>0</v>
      </c>
      <c r="AX13" s="433">
        <f t="shared" si="1"/>
        <v>0</v>
      </c>
      <c r="AY13" s="432">
        <f t="shared" ref="AY13:AY14" si="5">AW13-AX13</f>
        <v>0</v>
      </c>
      <c r="AZ13" s="431"/>
    </row>
    <row r="14" spans="1:53" s="113" customFormat="1" ht="31.5" customHeight="1" x14ac:dyDescent="0.25">
      <c r="A14" s="510">
        <v>45309</v>
      </c>
      <c r="B14" s="107"/>
      <c r="C14" s="107" t="s">
        <v>332</v>
      </c>
      <c r="D14" s="117"/>
      <c r="E14" s="114" t="s">
        <v>333</v>
      </c>
      <c r="F14" s="8">
        <v>157095.76</v>
      </c>
      <c r="G14" s="11"/>
      <c r="H14" s="66">
        <f t="shared" si="2"/>
        <v>108071444.27000012</v>
      </c>
      <c r="I14" s="8"/>
      <c r="J14" s="8"/>
      <c r="K14" s="66">
        <f t="shared" si="3"/>
        <v>34667.120000000003</v>
      </c>
      <c r="L14" s="9">
        <f t="shared" si="4"/>
        <v>108106111.39000012</v>
      </c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74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28"/>
      <c r="AS14" s="11"/>
      <c r="AT14" s="28"/>
      <c r="AU14" s="509"/>
      <c r="AV14" s="503"/>
      <c r="AW14" s="433">
        <f t="shared" si="0"/>
        <v>0</v>
      </c>
      <c r="AX14" s="433">
        <f t="shared" si="1"/>
        <v>0</v>
      </c>
      <c r="AY14" s="432">
        <f t="shared" si="5"/>
        <v>0</v>
      </c>
      <c r="AZ14" s="431"/>
      <c r="BA14" s="118">
        <f>G12</f>
        <v>0</v>
      </c>
    </row>
    <row r="15" spans="1:53" s="113" customFormat="1" ht="31.5" customHeight="1" x14ac:dyDescent="0.25">
      <c r="A15" s="510">
        <v>45309</v>
      </c>
      <c r="B15" s="107"/>
      <c r="C15" s="107" t="s">
        <v>334</v>
      </c>
      <c r="D15" s="117"/>
      <c r="E15" s="114" t="s">
        <v>335</v>
      </c>
      <c r="F15" s="8">
        <v>279985.09999999998</v>
      </c>
      <c r="G15" s="74"/>
      <c r="H15" s="66">
        <f t="shared" si="2"/>
        <v>108351429.37000011</v>
      </c>
      <c r="I15" s="8"/>
      <c r="J15" s="8"/>
      <c r="K15" s="66">
        <f t="shared" si="3"/>
        <v>34667.120000000003</v>
      </c>
      <c r="L15" s="9">
        <f t="shared" si="4"/>
        <v>108386096.49000011</v>
      </c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74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28"/>
      <c r="AS15" s="11"/>
      <c r="AT15" s="28"/>
      <c r="AU15" s="509"/>
      <c r="AV15" s="503"/>
      <c r="AW15" s="433">
        <f t="shared" si="0"/>
        <v>0</v>
      </c>
      <c r="AX15" s="433">
        <f t="shared" si="1"/>
        <v>0</v>
      </c>
      <c r="AY15" s="432">
        <f>AW15-AX15</f>
        <v>0</v>
      </c>
      <c r="AZ15" s="431"/>
    </row>
    <row r="16" spans="1:53" s="113" customFormat="1" ht="31.5" customHeight="1" x14ac:dyDescent="0.25">
      <c r="A16" s="511">
        <v>45301</v>
      </c>
      <c r="B16" s="107" t="s">
        <v>336</v>
      </c>
      <c r="C16" s="120" t="s">
        <v>358</v>
      </c>
      <c r="D16" s="121" t="s">
        <v>51</v>
      </c>
      <c r="E16" s="93" t="s">
        <v>359</v>
      </c>
      <c r="F16" s="11"/>
      <c r="G16" s="74">
        <v>58724.319999999992</v>
      </c>
      <c r="H16" s="66">
        <f t="shared" si="2"/>
        <v>108292705.05000012</v>
      </c>
      <c r="I16" s="8"/>
      <c r="J16" s="8"/>
      <c r="K16" s="66">
        <f t="shared" si="3"/>
        <v>34667.120000000003</v>
      </c>
      <c r="L16" s="9">
        <f t="shared" si="4"/>
        <v>108327372.17000012</v>
      </c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74"/>
      <c r="AF16" s="11"/>
      <c r="AG16" s="11"/>
      <c r="AH16" s="11"/>
      <c r="AI16" s="11"/>
      <c r="AJ16" s="11">
        <v>-42214.02</v>
      </c>
      <c r="AK16" s="11">
        <v>0</v>
      </c>
      <c r="AL16" s="11">
        <v>-4840.5</v>
      </c>
      <c r="AM16" s="11">
        <v>0</v>
      </c>
      <c r="AN16" s="11">
        <v>-8442.7999999999993</v>
      </c>
      <c r="AO16" s="11">
        <v>0</v>
      </c>
      <c r="AP16" s="11">
        <v>-3227</v>
      </c>
      <c r="AQ16" s="11"/>
      <c r="AR16" s="28"/>
      <c r="AS16" s="11"/>
      <c r="AT16" s="28"/>
      <c r="AU16" s="509"/>
      <c r="AV16" s="503"/>
      <c r="AW16" s="433">
        <f t="shared" si="0"/>
        <v>0</v>
      </c>
      <c r="AX16" s="433">
        <f t="shared" si="1"/>
        <v>0</v>
      </c>
      <c r="AY16" s="432">
        <f t="shared" ref="AY16:AY80" si="6">AW16-AX16</f>
        <v>0</v>
      </c>
      <c r="AZ16" s="431"/>
    </row>
    <row r="17" spans="1:52" s="113" customFormat="1" ht="31.5" customHeight="1" x14ac:dyDescent="0.25">
      <c r="A17" s="511">
        <v>45301</v>
      </c>
      <c r="B17" s="107" t="s">
        <v>337</v>
      </c>
      <c r="C17" s="120" t="s">
        <v>423</v>
      </c>
      <c r="D17" s="121" t="s">
        <v>63</v>
      </c>
      <c r="E17" s="93" t="s">
        <v>360</v>
      </c>
      <c r="F17" s="11"/>
      <c r="G17" s="74">
        <v>135000</v>
      </c>
      <c r="H17" s="66">
        <f t="shared" si="2"/>
        <v>108157705.05000012</v>
      </c>
      <c r="I17" s="8"/>
      <c r="J17" s="8"/>
      <c r="K17" s="66">
        <f t="shared" si="3"/>
        <v>34667.120000000003</v>
      </c>
      <c r="L17" s="9">
        <f t="shared" si="4"/>
        <v>108192372.17000012</v>
      </c>
      <c r="M17" s="11">
        <v>135000</v>
      </c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74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28"/>
      <c r="AS17" s="11"/>
      <c r="AT17" s="28"/>
      <c r="AU17" s="509"/>
      <c r="AV17" s="503"/>
      <c r="AW17" s="433">
        <f t="shared" si="0"/>
        <v>135000</v>
      </c>
      <c r="AX17" s="433">
        <f t="shared" si="1"/>
        <v>135000</v>
      </c>
      <c r="AY17" s="432">
        <f t="shared" si="6"/>
        <v>0</v>
      </c>
      <c r="AZ17" s="431"/>
    </row>
    <row r="18" spans="1:52" s="113" customFormat="1" ht="15.75" customHeight="1" x14ac:dyDescent="0.25">
      <c r="A18" s="511">
        <v>45301</v>
      </c>
      <c r="B18" s="107" t="s">
        <v>338</v>
      </c>
      <c r="C18" s="120" t="s">
        <v>424</v>
      </c>
      <c r="D18" s="121" t="s">
        <v>361</v>
      </c>
      <c r="E18" s="93" t="s">
        <v>362</v>
      </c>
      <c r="F18" s="11"/>
      <c r="G18" s="74">
        <v>208823.57</v>
      </c>
      <c r="H18" s="66">
        <f t="shared" si="2"/>
        <v>107948881.48000012</v>
      </c>
      <c r="I18" s="8"/>
      <c r="J18" s="8"/>
      <c r="K18" s="66">
        <f t="shared" si="3"/>
        <v>34667.120000000003</v>
      </c>
      <c r="L18" s="9">
        <f t="shared" si="4"/>
        <v>107983548.60000013</v>
      </c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>
        <v>223000</v>
      </c>
      <c r="AE18" s="74"/>
      <c r="AF18" s="11"/>
      <c r="AG18" s="11"/>
      <c r="AH18" s="11">
        <v>2230</v>
      </c>
      <c r="AI18" s="11"/>
      <c r="AJ18" s="11">
        <v>9955.36</v>
      </c>
      <c r="AK18" s="11"/>
      <c r="AL18" s="11"/>
      <c r="AM18" s="11"/>
      <c r="AN18" s="11"/>
      <c r="AO18" s="11"/>
      <c r="AP18" s="11">
        <v>1991.07</v>
      </c>
      <c r="AQ18" s="11"/>
      <c r="AR18" s="28"/>
      <c r="AS18" s="11"/>
      <c r="AT18" s="28"/>
      <c r="AU18" s="509"/>
      <c r="AW18" s="115">
        <f t="shared" si="0"/>
        <v>223000</v>
      </c>
      <c r="AX18" s="115">
        <f t="shared" si="1"/>
        <v>223000</v>
      </c>
      <c r="AY18" s="112">
        <f t="shared" si="6"/>
        <v>0</v>
      </c>
      <c r="AZ18" s="111"/>
    </row>
    <row r="19" spans="1:52" s="113" customFormat="1" ht="15.75" customHeight="1" x14ac:dyDescent="0.25">
      <c r="A19" s="511">
        <v>45301</v>
      </c>
      <c r="B19" s="107" t="s">
        <v>339</v>
      </c>
      <c r="C19" s="120" t="s">
        <v>425</v>
      </c>
      <c r="D19" s="121" t="s">
        <v>136</v>
      </c>
      <c r="E19" s="93" t="s">
        <v>363</v>
      </c>
      <c r="F19" s="11"/>
      <c r="G19" s="74">
        <v>473214.28</v>
      </c>
      <c r="H19" s="66">
        <f t="shared" si="2"/>
        <v>107475667.20000012</v>
      </c>
      <c r="I19" s="8"/>
      <c r="J19" s="8"/>
      <c r="K19" s="66">
        <f t="shared" si="3"/>
        <v>34667.120000000003</v>
      </c>
      <c r="L19" s="9">
        <f t="shared" si="4"/>
        <v>107510334.32000013</v>
      </c>
      <c r="M19" s="11"/>
      <c r="N19" s="11"/>
      <c r="O19" s="11"/>
      <c r="P19" s="11"/>
      <c r="Q19" s="11">
        <v>500000</v>
      </c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74"/>
      <c r="AF19" s="11"/>
      <c r="AG19" s="11"/>
      <c r="AH19" s="11"/>
      <c r="AI19" s="11"/>
      <c r="AJ19" s="11">
        <v>22321.43</v>
      </c>
      <c r="AK19" s="11"/>
      <c r="AL19" s="11"/>
      <c r="AM19" s="11"/>
      <c r="AN19" s="11">
        <v>4464.29</v>
      </c>
      <c r="AO19" s="11"/>
      <c r="AP19" s="11"/>
      <c r="AQ19" s="11"/>
      <c r="AR19" s="28"/>
      <c r="AS19" s="11"/>
      <c r="AT19" s="28"/>
      <c r="AU19" s="509"/>
      <c r="AW19" s="115">
        <f t="shared" si="0"/>
        <v>500000</v>
      </c>
      <c r="AX19" s="115">
        <f t="shared" si="1"/>
        <v>500000</v>
      </c>
      <c r="AY19" s="112">
        <f t="shared" si="6"/>
        <v>0</v>
      </c>
      <c r="AZ19" s="111"/>
    </row>
    <row r="20" spans="1:52" s="113" customFormat="1" ht="31.5" customHeight="1" x14ac:dyDescent="0.25">
      <c r="A20" s="511">
        <v>45301</v>
      </c>
      <c r="B20" s="107" t="s">
        <v>340</v>
      </c>
      <c r="C20" s="120" t="s">
        <v>426</v>
      </c>
      <c r="D20" s="121" t="s">
        <v>364</v>
      </c>
      <c r="E20" s="93" t="s">
        <v>365</v>
      </c>
      <c r="F20" s="11"/>
      <c r="G20" s="74">
        <v>419520</v>
      </c>
      <c r="H20" s="66">
        <f t="shared" si="2"/>
        <v>107056147.20000012</v>
      </c>
      <c r="I20" s="8"/>
      <c r="J20" s="8"/>
      <c r="K20" s="66">
        <f t="shared" si="3"/>
        <v>34667.120000000003</v>
      </c>
      <c r="L20" s="9">
        <f t="shared" si="4"/>
        <v>107090814.32000013</v>
      </c>
      <c r="M20" s="11"/>
      <c r="N20" s="11"/>
      <c r="O20" s="11"/>
      <c r="P20" s="11"/>
      <c r="Q20" s="11">
        <v>437000</v>
      </c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74"/>
      <c r="AF20" s="11"/>
      <c r="AG20" s="11"/>
      <c r="AH20" s="11"/>
      <c r="AI20" s="11"/>
      <c r="AJ20" s="11"/>
      <c r="AK20" s="11"/>
      <c r="AL20" s="11">
        <v>13110</v>
      </c>
      <c r="AM20" s="11"/>
      <c r="AN20" s="11">
        <v>4370</v>
      </c>
      <c r="AO20" s="11"/>
      <c r="AP20" s="11"/>
      <c r="AQ20" s="11"/>
      <c r="AR20" s="28"/>
      <c r="AS20" s="11"/>
      <c r="AT20" s="28"/>
      <c r="AU20" s="509"/>
      <c r="AW20" s="115">
        <f t="shared" si="0"/>
        <v>437000</v>
      </c>
      <c r="AX20" s="115">
        <f t="shared" si="1"/>
        <v>437000</v>
      </c>
      <c r="AY20" s="112">
        <f t="shared" si="6"/>
        <v>0</v>
      </c>
      <c r="AZ20" s="111"/>
    </row>
    <row r="21" spans="1:52" s="113" customFormat="1" ht="31.5" customHeight="1" x14ac:dyDescent="0.25">
      <c r="A21" s="511">
        <v>45301</v>
      </c>
      <c r="B21" s="107" t="s">
        <v>341</v>
      </c>
      <c r="C21" s="120" t="s">
        <v>427</v>
      </c>
      <c r="D21" s="121" t="s">
        <v>364</v>
      </c>
      <c r="E21" s="93" t="s">
        <v>366</v>
      </c>
      <c r="F21" s="11"/>
      <c r="G21" s="74">
        <v>273196.25</v>
      </c>
      <c r="H21" s="66">
        <f t="shared" si="2"/>
        <v>106782950.95000012</v>
      </c>
      <c r="I21" s="8"/>
      <c r="J21" s="8"/>
      <c r="K21" s="66">
        <f t="shared" si="3"/>
        <v>34667.120000000003</v>
      </c>
      <c r="L21" s="9">
        <f t="shared" si="4"/>
        <v>106817618.07000013</v>
      </c>
      <c r="M21" s="11"/>
      <c r="N21" s="11"/>
      <c r="O21" s="11"/>
      <c r="P21" s="11"/>
      <c r="Q21" s="11"/>
      <c r="R21" s="11"/>
      <c r="S21" s="11"/>
      <c r="T21" s="11"/>
      <c r="U21" s="11">
        <v>52600</v>
      </c>
      <c r="V21" s="11"/>
      <c r="W21" s="11">
        <v>175000</v>
      </c>
      <c r="X21" s="11"/>
      <c r="Y21" s="11">
        <v>59975</v>
      </c>
      <c r="Z21" s="11"/>
      <c r="AA21" s="11"/>
      <c r="AB21" s="11"/>
      <c r="AC21" s="11"/>
      <c r="AD21" s="11"/>
      <c r="AE21" s="74"/>
      <c r="AF21" s="11"/>
      <c r="AG21" s="11"/>
      <c r="AH21" s="11"/>
      <c r="AI21" s="11"/>
      <c r="AJ21" s="11"/>
      <c r="AK21" s="11"/>
      <c r="AL21" s="11">
        <v>8627.25</v>
      </c>
      <c r="AM21" s="11"/>
      <c r="AN21" s="11"/>
      <c r="AO21" s="11"/>
      <c r="AP21" s="11">
        <v>5751.5</v>
      </c>
      <c r="AQ21" s="11"/>
      <c r="AR21" s="28"/>
      <c r="AS21" s="11"/>
      <c r="AT21" s="28"/>
      <c r="AU21" s="509"/>
      <c r="AW21" s="115">
        <f t="shared" si="0"/>
        <v>287575</v>
      </c>
      <c r="AX21" s="115">
        <f t="shared" si="1"/>
        <v>287575</v>
      </c>
      <c r="AY21" s="112">
        <f t="shared" si="6"/>
        <v>0</v>
      </c>
      <c r="AZ21" s="111"/>
    </row>
    <row r="22" spans="1:52" s="113" customFormat="1" ht="31.5" customHeight="1" x14ac:dyDescent="0.25">
      <c r="A22" s="511">
        <v>45301</v>
      </c>
      <c r="B22" s="107" t="s">
        <v>342</v>
      </c>
      <c r="C22" s="120" t="s">
        <v>428</v>
      </c>
      <c r="D22" s="121" t="s">
        <v>364</v>
      </c>
      <c r="E22" s="93" t="s">
        <v>367</v>
      </c>
      <c r="F22" s="11"/>
      <c r="G22" s="74">
        <v>140362.5</v>
      </c>
      <c r="H22" s="66">
        <f t="shared" si="2"/>
        <v>106642588.45000012</v>
      </c>
      <c r="I22" s="8"/>
      <c r="J22" s="8"/>
      <c r="K22" s="66">
        <f t="shared" si="3"/>
        <v>34667.120000000003</v>
      </c>
      <c r="L22" s="9">
        <f t="shared" si="4"/>
        <v>106677255.57000013</v>
      </c>
      <c r="M22" s="11"/>
      <c r="N22" s="11"/>
      <c r="O22" s="11"/>
      <c r="P22" s="11"/>
      <c r="Q22" s="11">
        <v>91750</v>
      </c>
      <c r="R22" s="11"/>
      <c r="S22" s="11"/>
      <c r="T22" s="11"/>
      <c r="U22" s="11"/>
      <c r="V22" s="11"/>
      <c r="W22" s="11"/>
      <c r="X22" s="11"/>
      <c r="Y22" s="11">
        <v>56000</v>
      </c>
      <c r="Z22" s="11"/>
      <c r="AA22" s="11"/>
      <c r="AB22" s="11"/>
      <c r="AC22" s="11"/>
      <c r="AD22" s="11"/>
      <c r="AE22" s="74"/>
      <c r="AF22" s="11"/>
      <c r="AG22" s="11"/>
      <c r="AH22" s="11"/>
      <c r="AI22" s="11"/>
      <c r="AJ22" s="11"/>
      <c r="AK22" s="11"/>
      <c r="AL22" s="11">
        <v>4432.5</v>
      </c>
      <c r="AM22" s="11"/>
      <c r="AN22" s="11"/>
      <c r="AO22" s="11"/>
      <c r="AP22" s="11">
        <v>2955</v>
      </c>
      <c r="AQ22" s="11"/>
      <c r="AR22" s="28"/>
      <c r="AS22" s="11"/>
      <c r="AT22" s="28"/>
      <c r="AU22" s="509"/>
      <c r="AW22" s="115">
        <f t="shared" si="0"/>
        <v>147750</v>
      </c>
      <c r="AX22" s="115">
        <f t="shared" si="1"/>
        <v>147750</v>
      </c>
      <c r="AY22" s="112">
        <f t="shared" si="6"/>
        <v>0</v>
      </c>
      <c r="AZ22" s="111"/>
    </row>
    <row r="23" spans="1:52" s="113" customFormat="1" ht="31.5" customHeight="1" x14ac:dyDescent="0.25">
      <c r="A23" s="511">
        <v>45301</v>
      </c>
      <c r="B23" s="107" t="s">
        <v>343</v>
      </c>
      <c r="C23" s="120" t="s">
        <v>429</v>
      </c>
      <c r="D23" s="121" t="s">
        <v>188</v>
      </c>
      <c r="E23" s="93" t="s">
        <v>368</v>
      </c>
      <c r="F23" s="11"/>
      <c r="G23" s="74">
        <v>859750</v>
      </c>
      <c r="H23" s="66">
        <f t="shared" si="2"/>
        <v>105782838.45000012</v>
      </c>
      <c r="I23" s="8"/>
      <c r="J23" s="8"/>
      <c r="K23" s="66">
        <f t="shared" si="3"/>
        <v>34667.120000000003</v>
      </c>
      <c r="L23" s="9">
        <f t="shared" si="4"/>
        <v>105817505.57000013</v>
      </c>
      <c r="M23" s="11"/>
      <c r="N23" s="11"/>
      <c r="O23" s="11"/>
      <c r="P23" s="11"/>
      <c r="Q23" s="11"/>
      <c r="R23" s="11"/>
      <c r="S23" s="11"/>
      <c r="T23" s="11"/>
      <c r="U23" s="11">
        <v>17000</v>
      </c>
      <c r="V23" s="11"/>
      <c r="W23" s="11">
        <v>840000</v>
      </c>
      <c r="X23" s="11"/>
      <c r="Y23" s="11">
        <v>48000</v>
      </c>
      <c r="Z23" s="11"/>
      <c r="AA23" s="11"/>
      <c r="AB23" s="11"/>
      <c r="AC23" s="11"/>
      <c r="AD23" s="11"/>
      <c r="AE23" s="74"/>
      <c r="AF23" s="11"/>
      <c r="AG23" s="11"/>
      <c r="AH23" s="11"/>
      <c r="AI23" s="11"/>
      <c r="AJ23" s="11"/>
      <c r="AK23" s="11"/>
      <c r="AL23" s="11">
        <v>27150</v>
      </c>
      <c r="AM23" s="11"/>
      <c r="AN23" s="11"/>
      <c r="AO23" s="11"/>
      <c r="AP23" s="11">
        <v>18100</v>
      </c>
      <c r="AQ23" s="11"/>
      <c r="AR23" s="28"/>
      <c r="AS23" s="11"/>
      <c r="AT23" s="28"/>
      <c r="AU23" s="509"/>
      <c r="AW23" s="115">
        <f t="shared" si="0"/>
        <v>905000</v>
      </c>
      <c r="AX23" s="115">
        <f t="shared" si="1"/>
        <v>905000</v>
      </c>
      <c r="AY23" s="112">
        <f t="shared" si="6"/>
        <v>0</v>
      </c>
      <c r="AZ23" s="111"/>
    </row>
    <row r="24" spans="1:52" s="113" customFormat="1" ht="31.5" customHeight="1" x14ac:dyDescent="0.25">
      <c r="A24" s="511">
        <v>45301</v>
      </c>
      <c r="B24" s="107" t="s">
        <v>344</v>
      </c>
      <c r="C24" s="120" t="s">
        <v>430</v>
      </c>
      <c r="D24" s="121" t="s">
        <v>188</v>
      </c>
      <c r="E24" s="93" t="s">
        <v>369</v>
      </c>
      <c r="F24" s="11"/>
      <c r="G24" s="74">
        <v>912095</v>
      </c>
      <c r="H24" s="66">
        <f t="shared" si="2"/>
        <v>104870743.45000012</v>
      </c>
      <c r="I24" s="8"/>
      <c r="J24" s="8"/>
      <c r="K24" s="66">
        <f t="shared" si="3"/>
        <v>34667.120000000003</v>
      </c>
      <c r="L24" s="9">
        <f t="shared" si="4"/>
        <v>104905410.57000013</v>
      </c>
      <c r="M24" s="11"/>
      <c r="N24" s="11">
        <v>485000</v>
      </c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>
        <v>475100</v>
      </c>
      <c r="Z24" s="11"/>
      <c r="AA24" s="11"/>
      <c r="AB24" s="11"/>
      <c r="AC24" s="11"/>
      <c r="AD24" s="11"/>
      <c r="AE24" s="74"/>
      <c r="AF24" s="11"/>
      <c r="AG24" s="11"/>
      <c r="AH24" s="11"/>
      <c r="AI24" s="11"/>
      <c r="AJ24" s="11"/>
      <c r="AK24" s="11"/>
      <c r="AL24" s="11">
        <v>28803</v>
      </c>
      <c r="AM24" s="11"/>
      <c r="AN24" s="11"/>
      <c r="AO24" s="11"/>
      <c r="AP24" s="11">
        <v>19202</v>
      </c>
      <c r="AQ24" s="11"/>
      <c r="AR24" s="28"/>
      <c r="AS24" s="11"/>
      <c r="AT24" s="28"/>
      <c r="AU24" s="509"/>
      <c r="AW24" s="115">
        <f t="shared" si="0"/>
        <v>960100</v>
      </c>
      <c r="AX24" s="115">
        <f t="shared" si="1"/>
        <v>960100</v>
      </c>
      <c r="AY24" s="112">
        <f t="shared" si="6"/>
        <v>0</v>
      </c>
      <c r="AZ24" s="111"/>
    </row>
    <row r="25" spans="1:52" s="113" customFormat="1" ht="31.5" customHeight="1" x14ac:dyDescent="0.25">
      <c r="A25" s="511">
        <v>45303</v>
      </c>
      <c r="B25" s="107" t="s">
        <v>345</v>
      </c>
      <c r="C25" s="120" t="s">
        <v>431</v>
      </c>
      <c r="D25" s="121" t="s">
        <v>370</v>
      </c>
      <c r="E25" s="93" t="s">
        <v>371</v>
      </c>
      <c r="F25" s="11"/>
      <c r="G25" s="74">
        <v>625210.72</v>
      </c>
      <c r="H25" s="66">
        <f t="shared" si="2"/>
        <v>104245532.73000012</v>
      </c>
      <c r="I25" s="8"/>
      <c r="J25" s="8"/>
      <c r="K25" s="66">
        <f t="shared" si="3"/>
        <v>34667.120000000003</v>
      </c>
      <c r="L25" s="9">
        <f t="shared" si="4"/>
        <v>104280199.85000013</v>
      </c>
      <c r="M25" s="11"/>
      <c r="N25" s="11"/>
      <c r="O25" s="11"/>
      <c r="P25" s="11"/>
      <c r="Q25" s="11">
        <v>660600</v>
      </c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74"/>
      <c r="AF25" s="11"/>
      <c r="AG25" s="11"/>
      <c r="AH25" s="11"/>
      <c r="AI25" s="11"/>
      <c r="AJ25" s="11">
        <v>29491.07</v>
      </c>
      <c r="AK25" s="11"/>
      <c r="AL25" s="11"/>
      <c r="AM25" s="11"/>
      <c r="AN25" s="11">
        <v>5898.21</v>
      </c>
      <c r="AO25" s="11"/>
      <c r="AP25" s="11"/>
      <c r="AQ25" s="11"/>
      <c r="AR25" s="28"/>
      <c r="AS25" s="11"/>
      <c r="AT25" s="28"/>
      <c r="AU25" s="509"/>
      <c r="AW25" s="115">
        <f t="shared" si="0"/>
        <v>660600</v>
      </c>
      <c r="AX25" s="115">
        <f t="shared" si="1"/>
        <v>660600</v>
      </c>
      <c r="AY25" s="112">
        <f t="shared" si="6"/>
        <v>0</v>
      </c>
      <c r="AZ25" s="111"/>
    </row>
    <row r="26" spans="1:52" s="113" customFormat="1" ht="31.5" customHeight="1" x14ac:dyDescent="0.25">
      <c r="A26" s="511">
        <v>45303</v>
      </c>
      <c r="B26" s="107" t="s">
        <v>346</v>
      </c>
      <c r="C26" s="120" t="s">
        <v>432</v>
      </c>
      <c r="D26" s="121" t="s">
        <v>370</v>
      </c>
      <c r="E26" s="93" t="s">
        <v>372</v>
      </c>
      <c r="F26" s="11"/>
      <c r="G26" s="74">
        <v>587812.5</v>
      </c>
      <c r="H26" s="66">
        <f t="shared" si="2"/>
        <v>103657720.23000012</v>
      </c>
      <c r="I26" s="8"/>
      <c r="J26" s="8"/>
      <c r="K26" s="66">
        <f t="shared" si="3"/>
        <v>34667.120000000003</v>
      </c>
      <c r="L26" s="9">
        <f t="shared" si="4"/>
        <v>103692387.35000013</v>
      </c>
      <c r="M26" s="11"/>
      <c r="N26" s="11"/>
      <c r="O26" s="11"/>
      <c r="P26" s="11"/>
      <c r="Q26" s="11">
        <v>294000</v>
      </c>
      <c r="R26" s="11"/>
      <c r="S26" s="11"/>
      <c r="T26" s="11"/>
      <c r="U26" s="11">
        <v>36000</v>
      </c>
      <c r="V26" s="11"/>
      <c r="W26" s="11"/>
      <c r="X26" s="11"/>
      <c r="Y26" s="11">
        <v>297000</v>
      </c>
      <c r="Z26" s="11"/>
      <c r="AA26" s="11"/>
      <c r="AB26" s="11"/>
      <c r="AC26" s="11"/>
      <c r="AD26" s="11"/>
      <c r="AE26" s="74"/>
      <c r="AF26" s="11"/>
      <c r="AG26" s="11"/>
      <c r="AH26" s="11"/>
      <c r="AI26" s="11"/>
      <c r="AJ26" s="11">
        <v>11196.43</v>
      </c>
      <c r="AK26" s="11"/>
      <c r="AL26" s="11"/>
      <c r="AM26" s="11"/>
      <c r="AN26" s="11"/>
      <c r="AO26" s="11"/>
      <c r="AP26" s="11">
        <v>27991.07</v>
      </c>
      <c r="AQ26" s="11"/>
      <c r="AR26" s="28"/>
      <c r="AS26" s="11"/>
      <c r="AT26" s="28"/>
      <c r="AU26" s="509"/>
      <c r="AW26" s="115">
        <f t="shared" si="0"/>
        <v>627000</v>
      </c>
      <c r="AX26" s="115">
        <f t="shared" si="1"/>
        <v>627000</v>
      </c>
      <c r="AY26" s="112">
        <f t="shared" si="6"/>
        <v>0</v>
      </c>
      <c r="AZ26" s="111"/>
    </row>
    <row r="27" spans="1:52" s="113" customFormat="1" ht="31.5" customHeight="1" x14ac:dyDescent="0.25">
      <c r="A27" s="511">
        <v>45303</v>
      </c>
      <c r="B27" s="107" t="s">
        <v>347</v>
      </c>
      <c r="C27" s="120" t="s">
        <v>433</v>
      </c>
      <c r="D27" s="121" t="s">
        <v>370</v>
      </c>
      <c r="E27" s="93" t="s">
        <v>373</v>
      </c>
      <c r="F27" s="11"/>
      <c r="G27" s="74">
        <v>275625</v>
      </c>
      <c r="H27" s="66">
        <f t="shared" si="2"/>
        <v>103382095.23000012</v>
      </c>
      <c r="I27" s="8"/>
      <c r="J27" s="8"/>
      <c r="K27" s="66">
        <f t="shared" si="3"/>
        <v>34667.120000000003</v>
      </c>
      <c r="L27" s="9">
        <f t="shared" si="4"/>
        <v>103416762.35000013</v>
      </c>
      <c r="M27" s="11"/>
      <c r="N27" s="11"/>
      <c r="O27" s="11"/>
      <c r="P27" s="11"/>
      <c r="Q27" s="11">
        <v>149000</v>
      </c>
      <c r="R27" s="11"/>
      <c r="S27" s="11"/>
      <c r="T27" s="11"/>
      <c r="U27" s="11">
        <v>49000</v>
      </c>
      <c r="V27" s="11"/>
      <c r="W27" s="11"/>
      <c r="X27" s="11"/>
      <c r="Y27" s="11">
        <v>96000</v>
      </c>
      <c r="Z27" s="11"/>
      <c r="AA27" s="11"/>
      <c r="AB27" s="11"/>
      <c r="AC27" s="11"/>
      <c r="AD27" s="11"/>
      <c r="AE27" s="74"/>
      <c r="AF27" s="11"/>
      <c r="AG27" s="11"/>
      <c r="AH27" s="11"/>
      <c r="AI27" s="11"/>
      <c r="AJ27" s="11">
        <v>13125</v>
      </c>
      <c r="AK27" s="11"/>
      <c r="AL27" s="11"/>
      <c r="AM27" s="11"/>
      <c r="AN27" s="11"/>
      <c r="AO27" s="11"/>
      <c r="AP27" s="11">
        <v>5250</v>
      </c>
      <c r="AQ27" s="11"/>
      <c r="AR27" s="28"/>
      <c r="AS27" s="11"/>
      <c r="AT27" s="28"/>
      <c r="AU27" s="509"/>
      <c r="AW27" s="115">
        <f t="shared" si="0"/>
        <v>294000</v>
      </c>
      <c r="AX27" s="115">
        <f t="shared" si="1"/>
        <v>294000</v>
      </c>
      <c r="AY27" s="112">
        <f t="shared" si="6"/>
        <v>0</v>
      </c>
      <c r="AZ27" s="111"/>
    </row>
    <row r="28" spans="1:52" s="113" customFormat="1" ht="31.5" customHeight="1" x14ac:dyDescent="0.25">
      <c r="A28" s="511">
        <v>45307</v>
      </c>
      <c r="B28" s="107" t="s">
        <v>348</v>
      </c>
      <c r="C28" s="120" t="s">
        <v>434</v>
      </c>
      <c r="D28" s="121" t="s">
        <v>370</v>
      </c>
      <c r="E28" s="93" t="s">
        <v>374</v>
      </c>
      <c r="F28" s="11"/>
      <c r="G28" s="74">
        <v>463750</v>
      </c>
      <c r="H28" s="66">
        <f t="shared" si="2"/>
        <v>102918345.23000012</v>
      </c>
      <c r="I28" s="8"/>
      <c r="J28" s="8"/>
      <c r="K28" s="66">
        <f t="shared" si="3"/>
        <v>34667.120000000003</v>
      </c>
      <c r="L28" s="9">
        <f t="shared" si="4"/>
        <v>102953012.35000013</v>
      </c>
      <c r="M28" s="11"/>
      <c r="N28" s="11"/>
      <c r="O28" s="11"/>
      <c r="P28" s="11"/>
      <c r="Q28" s="11">
        <v>490000</v>
      </c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74"/>
      <c r="AF28" s="11"/>
      <c r="AG28" s="11"/>
      <c r="AH28" s="11"/>
      <c r="AI28" s="11"/>
      <c r="AJ28" s="11">
        <v>21875</v>
      </c>
      <c r="AK28" s="11"/>
      <c r="AL28" s="11"/>
      <c r="AM28" s="11"/>
      <c r="AN28" s="11">
        <v>4375</v>
      </c>
      <c r="AO28" s="11"/>
      <c r="AP28" s="11"/>
      <c r="AQ28" s="11"/>
      <c r="AR28" s="28"/>
      <c r="AS28" s="11"/>
      <c r="AT28" s="28"/>
      <c r="AU28" s="509"/>
      <c r="AW28" s="115">
        <f t="shared" si="0"/>
        <v>490000</v>
      </c>
      <c r="AX28" s="115">
        <f t="shared" si="1"/>
        <v>490000</v>
      </c>
      <c r="AY28" s="112">
        <f t="shared" si="6"/>
        <v>0</v>
      </c>
      <c r="AZ28" s="111"/>
    </row>
    <row r="29" spans="1:52" s="113" customFormat="1" ht="31.5" customHeight="1" x14ac:dyDescent="0.25">
      <c r="A29" s="511">
        <v>45307</v>
      </c>
      <c r="B29" s="107" t="s">
        <v>349</v>
      </c>
      <c r="C29" s="120" t="s">
        <v>435</v>
      </c>
      <c r="D29" s="121" t="s">
        <v>188</v>
      </c>
      <c r="E29" s="93" t="s">
        <v>375</v>
      </c>
      <c r="F29" s="11"/>
      <c r="G29" s="74">
        <v>279300</v>
      </c>
      <c r="H29" s="66">
        <f t="shared" si="2"/>
        <v>102639045.23000012</v>
      </c>
      <c r="I29" s="8"/>
      <c r="J29" s="8"/>
      <c r="K29" s="66">
        <f t="shared" si="3"/>
        <v>34667.120000000003</v>
      </c>
      <c r="L29" s="9">
        <f t="shared" si="4"/>
        <v>102673712.35000013</v>
      </c>
      <c r="M29" s="11"/>
      <c r="N29" s="11">
        <v>294000</v>
      </c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74"/>
      <c r="AF29" s="11"/>
      <c r="AG29" s="11"/>
      <c r="AH29" s="11"/>
      <c r="AI29" s="11"/>
      <c r="AJ29" s="11"/>
      <c r="AK29" s="11"/>
      <c r="AL29" s="11">
        <v>8820</v>
      </c>
      <c r="AM29" s="11"/>
      <c r="AN29" s="11"/>
      <c r="AO29" s="11"/>
      <c r="AP29" s="11">
        <v>5880</v>
      </c>
      <c r="AQ29" s="11"/>
      <c r="AR29" s="28"/>
      <c r="AS29" s="11"/>
      <c r="AT29" s="28"/>
      <c r="AU29" s="509"/>
      <c r="AW29" s="115">
        <f t="shared" si="0"/>
        <v>294000</v>
      </c>
      <c r="AX29" s="115">
        <f t="shared" si="1"/>
        <v>294000</v>
      </c>
      <c r="AY29" s="112">
        <f t="shared" si="6"/>
        <v>0</v>
      </c>
      <c r="AZ29" s="111"/>
    </row>
    <row r="30" spans="1:52" s="113" customFormat="1" ht="31.5" customHeight="1" x14ac:dyDescent="0.25">
      <c r="A30" s="511">
        <v>45307</v>
      </c>
      <c r="B30" s="107" t="s">
        <v>350</v>
      </c>
      <c r="C30" s="120" t="s">
        <v>436</v>
      </c>
      <c r="D30" s="121" t="s">
        <v>370</v>
      </c>
      <c r="E30" s="93" t="s">
        <v>376</v>
      </c>
      <c r="F30" s="11"/>
      <c r="G30" s="74">
        <v>551250</v>
      </c>
      <c r="H30" s="66">
        <f t="shared" si="2"/>
        <v>102087795.23000012</v>
      </c>
      <c r="I30" s="8"/>
      <c r="J30" s="8"/>
      <c r="K30" s="66">
        <f t="shared" si="3"/>
        <v>34667.120000000003</v>
      </c>
      <c r="L30" s="9">
        <f t="shared" si="4"/>
        <v>102122462.35000013</v>
      </c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>
        <v>588000</v>
      </c>
      <c r="Z30" s="11"/>
      <c r="AA30" s="11"/>
      <c r="AB30" s="11"/>
      <c r="AC30" s="11"/>
      <c r="AD30" s="11"/>
      <c r="AE30" s="74"/>
      <c r="AF30" s="11"/>
      <c r="AG30" s="11"/>
      <c r="AH30" s="11"/>
      <c r="AI30" s="11"/>
      <c r="AJ30" s="11"/>
      <c r="AK30" s="11">
        <v>26250</v>
      </c>
      <c r="AL30" s="11"/>
      <c r="AM30" s="11"/>
      <c r="AN30" s="11"/>
      <c r="AO30" s="11"/>
      <c r="AP30" s="11">
        <v>10500</v>
      </c>
      <c r="AQ30" s="11"/>
      <c r="AR30" s="28"/>
      <c r="AS30" s="11"/>
      <c r="AT30" s="28"/>
      <c r="AU30" s="509"/>
      <c r="AW30" s="115">
        <f t="shared" si="0"/>
        <v>588000</v>
      </c>
      <c r="AX30" s="115">
        <f t="shared" si="1"/>
        <v>588000</v>
      </c>
      <c r="AY30" s="112">
        <f t="shared" si="6"/>
        <v>0</v>
      </c>
      <c r="AZ30" s="111"/>
    </row>
    <row r="31" spans="1:52" s="113" customFormat="1" ht="31.5" customHeight="1" x14ac:dyDescent="0.25">
      <c r="A31" s="511">
        <v>45315</v>
      </c>
      <c r="B31" s="107" t="s">
        <v>351</v>
      </c>
      <c r="C31" s="120" t="s">
        <v>437</v>
      </c>
      <c r="D31" s="121" t="s">
        <v>188</v>
      </c>
      <c r="E31" s="93" t="s">
        <v>377</v>
      </c>
      <c r="F31" s="11"/>
      <c r="G31" s="74">
        <v>807500</v>
      </c>
      <c r="H31" s="66">
        <f t="shared" si="2"/>
        <v>101280295.23000012</v>
      </c>
      <c r="I31" s="8"/>
      <c r="J31" s="8"/>
      <c r="K31" s="66">
        <f t="shared" si="3"/>
        <v>34667.120000000003</v>
      </c>
      <c r="L31" s="9">
        <f t="shared" si="4"/>
        <v>101314962.35000013</v>
      </c>
      <c r="M31" s="11"/>
      <c r="N31" s="11">
        <v>850000</v>
      </c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74"/>
      <c r="AF31" s="11"/>
      <c r="AG31" s="11"/>
      <c r="AH31" s="11"/>
      <c r="AI31" s="11"/>
      <c r="AJ31" s="11"/>
      <c r="AK31" s="11"/>
      <c r="AL31" s="11">
        <v>25500</v>
      </c>
      <c r="AM31" s="11"/>
      <c r="AN31" s="11"/>
      <c r="AO31" s="11"/>
      <c r="AP31" s="11">
        <v>17000</v>
      </c>
      <c r="AQ31" s="11"/>
      <c r="AR31" s="28"/>
      <c r="AS31" s="11"/>
      <c r="AT31" s="28"/>
      <c r="AU31" s="509"/>
      <c r="AW31" s="115">
        <f t="shared" si="0"/>
        <v>850000</v>
      </c>
      <c r="AX31" s="115">
        <f t="shared" si="1"/>
        <v>850000</v>
      </c>
      <c r="AY31" s="112">
        <f t="shared" si="6"/>
        <v>0</v>
      </c>
      <c r="AZ31" s="111"/>
    </row>
    <row r="32" spans="1:52" s="113" customFormat="1" ht="31.5" customHeight="1" x14ac:dyDescent="0.25">
      <c r="A32" s="511">
        <v>45317</v>
      </c>
      <c r="B32" s="107" t="s">
        <v>352</v>
      </c>
      <c r="C32" s="120" t="s">
        <v>438</v>
      </c>
      <c r="D32" s="121" t="s">
        <v>54</v>
      </c>
      <c r="E32" s="93" t="s">
        <v>378</v>
      </c>
      <c r="F32" s="11"/>
      <c r="G32" s="74">
        <v>30935.63</v>
      </c>
      <c r="H32" s="66">
        <f t="shared" si="2"/>
        <v>101249359.60000013</v>
      </c>
      <c r="I32" s="8"/>
      <c r="J32" s="8"/>
      <c r="K32" s="66">
        <f t="shared" si="3"/>
        <v>34667.120000000003</v>
      </c>
      <c r="L32" s="9">
        <f t="shared" si="4"/>
        <v>101284026.72000013</v>
      </c>
      <c r="M32" s="11"/>
      <c r="N32" s="11"/>
      <c r="O32" s="11"/>
      <c r="P32" s="11"/>
      <c r="Q32" s="11"/>
      <c r="R32" s="11">
        <v>32998.01</v>
      </c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74"/>
      <c r="AF32" s="11"/>
      <c r="AG32" s="11"/>
      <c r="AH32" s="11"/>
      <c r="AI32" s="11"/>
      <c r="AJ32" s="11"/>
      <c r="AK32" s="11">
        <v>1473.13</v>
      </c>
      <c r="AL32" s="11"/>
      <c r="AM32" s="11"/>
      <c r="AN32" s="11"/>
      <c r="AO32" s="11">
        <v>589.25</v>
      </c>
      <c r="AP32" s="11"/>
      <c r="AQ32" s="11"/>
      <c r="AR32" s="28"/>
      <c r="AS32" s="11"/>
      <c r="AT32" s="28"/>
      <c r="AU32" s="509"/>
      <c r="AW32" s="115">
        <f t="shared" si="0"/>
        <v>32998.01</v>
      </c>
      <c r="AX32" s="115">
        <f t="shared" si="1"/>
        <v>32998.01</v>
      </c>
      <c r="AY32" s="112">
        <f t="shared" si="6"/>
        <v>0</v>
      </c>
      <c r="AZ32" s="111"/>
    </row>
    <row r="33" spans="1:53" s="113" customFormat="1" ht="31.5" customHeight="1" x14ac:dyDescent="0.25">
      <c r="A33" s="511">
        <v>45317</v>
      </c>
      <c r="B33" s="107" t="s">
        <v>353</v>
      </c>
      <c r="C33" s="120" t="s">
        <v>439</v>
      </c>
      <c r="D33" s="121" t="s">
        <v>54</v>
      </c>
      <c r="E33" s="93" t="s">
        <v>379</v>
      </c>
      <c r="F33" s="11"/>
      <c r="G33" s="74">
        <v>30927.27</v>
      </c>
      <c r="H33" s="66">
        <f t="shared" si="2"/>
        <v>101218432.33000013</v>
      </c>
      <c r="I33" s="8"/>
      <c r="J33" s="8"/>
      <c r="K33" s="66">
        <f t="shared" si="3"/>
        <v>34667.120000000003</v>
      </c>
      <c r="L33" s="9">
        <f t="shared" si="4"/>
        <v>101253099.45000014</v>
      </c>
      <c r="M33" s="11"/>
      <c r="N33" s="11"/>
      <c r="O33" s="11"/>
      <c r="P33" s="11"/>
      <c r="Q33" s="11"/>
      <c r="R33" s="11">
        <v>32989</v>
      </c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74"/>
      <c r="AF33" s="11"/>
      <c r="AG33" s="11"/>
      <c r="AH33" s="11"/>
      <c r="AI33" s="11"/>
      <c r="AJ33" s="11"/>
      <c r="AK33" s="11">
        <v>1472.68</v>
      </c>
      <c r="AL33" s="11"/>
      <c r="AM33" s="11"/>
      <c r="AN33" s="11"/>
      <c r="AO33" s="11">
        <v>589.04999999999995</v>
      </c>
      <c r="AP33" s="11"/>
      <c r="AQ33" s="11"/>
      <c r="AR33" s="28"/>
      <c r="AS33" s="11"/>
      <c r="AT33" s="28"/>
      <c r="AU33" s="509"/>
      <c r="AW33" s="115">
        <f t="shared" si="0"/>
        <v>32989</v>
      </c>
      <c r="AX33" s="115">
        <f t="shared" si="1"/>
        <v>32989</v>
      </c>
      <c r="AY33" s="112">
        <f t="shared" si="6"/>
        <v>0</v>
      </c>
      <c r="AZ33" s="111"/>
    </row>
    <row r="34" spans="1:53" s="113" customFormat="1" ht="15.75" customHeight="1" x14ac:dyDescent="0.25">
      <c r="A34" s="511">
        <v>45317</v>
      </c>
      <c r="B34" s="107" t="s">
        <v>354</v>
      </c>
      <c r="C34" s="120" t="s">
        <v>440</v>
      </c>
      <c r="D34" s="121" t="s">
        <v>54</v>
      </c>
      <c r="E34" s="93" t="s">
        <v>380</v>
      </c>
      <c r="F34" s="11"/>
      <c r="G34" s="74">
        <v>28115.62</v>
      </c>
      <c r="H34" s="66">
        <f t="shared" si="2"/>
        <v>101190316.71000013</v>
      </c>
      <c r="I34" s="8"/>
      <c r="J34" s="8"/>
      <c r="K34" s="66">
        <f t="shared" si="3"/>
        <v>34667.120000000003</v>
      </c>
      <c r="L34" s="9">
        <f t="shared" si="4"/>
        <v>101224983.83000013</v>
      </c>
      <c r="M34" s="11"/>
      <c r="N34" s="11"/>
      <c r="O34" s="11"/>
      <c r="P34" s="11"/>
      <c r="Q34" s="11"/>
      <c r="R34" s="11">
        <v>29990</v>
      </c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74"/>
      <c r="AF34" s="11"/>
      <c r="AG34" s="11"/>
      <c r="AH34" s="11"/>
      <c r="AI34" s="11"/>
      <c r="AJ34" s="11"/>
      <c r="AK34" s="11">
        <v>1338.84</v>
      </c>
      <c r="AL34" s="11"/>
      <c r="AM34" s="11"/>
      <c r="AN34" s="11"/>
      <c r="AO34" s="11">
        <v>535.54</v>
      </c>
      <c r="AP34" s="11"/>
      <c r="AQ34" s="11"/>
      <c r="AR34" s="28"/>
      <c r="AS34" s="11"/>
      <c r="AT34" s="28"/>
      <c r="AU34" s="509"/>
      <c r="AW34" s="115">
        <f t="shared" si="0"/>
        <v>29990</v>
      </c>
      <c r="AX34" s="115">
        <f t="shared" si="1"/>
        <v>29990</v>
      </c>
      <c r="AY34" s="112">
        <f t="shared" si="6"/>
        <v>0</v>
      </c>
      <c r="AZ34" s="111"/>
    </row>
    <row r="35" spans="1:53" s="113" customFormat="1" ht="15.75" customHeight="1" x14ac:dyDescent="0.25">
      <c r="A35" s="511">
        <v>45317</v>
      </c>
      <c r="B35" s="107" t="s">
        <v>355</v>
      </c>
      <c r="C35" s="120" t="s">
        <v>441</v>
      </c>
      <c r="D35" s="121" t="s">
        <v>54</v>
      </c>
      <c r="E35" s="93" t="s">
        <v>381</v>
      </c>
      <c r="F35" s="11"/>
      <c r="G35" s="74">
        <v>30927.27</v>
      </c>
      <c r="H35" s="66">
        <f t="shared" si="2"/>
        <v>101159389.44000013</v>
      </c>
      <c r="I35" s="8"/>
      <c r="J35" s="8"/>
      <c r="K35" s="66">
        <f t="shared" si="3"/>
        <v>34667.120000000003</v>
      </c>
      <c r="L35" s="9">
        <f t="shared" si="4"/>
        <v>101194056.56000014</v>
      </c>
      <c r="M35" s="11"/>
      <c r="N35" s="11"/>
      <c r="O35" s="11"/>
      <c r="P35" s="11"/>
      <c r="Q35" s="11"/>
      <c r="R35" s="11">
        <v>32989</v>
      </c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74"/>
      <c r="AF35" s="11"/>
      <c r="AG35" s="11"/>
      <c r="AH35" s="11"/>
      <c r="AI35" s="11"/>
      <c r="AJ35" s="11"/>
      <c r="AK35" s="11">
        <v>1472.68</v>
      </c>
      <c r="AL35" s="11"/>
      <c r="AM35" s="11"/>
      <c r="AN35" s="11"/>
      <c r="AO35" s="11">
        <v>589.04999999999995</v>
      </c>
      <c r="AP35" s="11"/>
      <c r="AQ35" s="11"/>
      <c r="AR35" s="28"/>
      <c r="AS35" s="11"/>
      <c r="AT35" s="28"/>
      <c r="AU35" s="509"/>
      <c r="AW35" s="115">
        <f t="shared" si="0"/>
        <v>32989</v>
      </c>
      <c r="AX35" s="115">
        <f t="shared" si="1"/>
        <v>32989</v>
      </c>
      <c r="AY35" s="112">
        <f t="shared" si="6"/>
        <v>0</v>
      </c>
      <c r="AZ35" s="111"/>
    </row>
    <row r="36" spans="1:53" s="113" customFormat="1" ht="31.5" customHeight="1" x14ac:dyDescent="0.25">
      <c r="A36" s="511">
        <v>45317</v>
      </c>
      <c r="B36" s="107" t="s">
        <v>356</v>
      </c>
      <c r="C36" s="120" t="s">
        <v>442</v>
      </c>
      <c r="D36" s="121" t="s">
        <v>54</v>
      </c>
      <c r="E36" s="93" t="s">
        <v>382</v>
      </c>
      <c r="F36" s="11"/>
      <c r="G36" s="11">
        <v>30927.27</v>
      </c>
      <c r="H36" s="66">
        <f t="shared" si="2"/>
        <v>101128462.17000014</v>
      </c>
      <c r="I36" s="8"/>
      <c r="J36" s="8"/>
      <c r="K36" s="66">
        <f t="shared" si="3"/>
        <v>34667.120000000003</v>
      </c>
      <c r="L36" s="9">
        <f t="shared" si="4"/>
        <v>101163129.29000014</v>
      </c>
      <c r="M36" s="11"/>
      <c r="N36" s="11"/>
      <c r="O36" s="11"/>
      <c r="P36" s="11"/>
      <c r="Q36" s="11"/>
      <c r="R36" s="11">
        <v>32989</v>
      </c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74"/>
      <c r="AF36" s="11"/>
      <c r="AG36" s="11"/>
      <c r="AH36" s="11"/>
      <c r="AI36" s="11"/>
      <c r="AJ36" s="11"/>
      <c r="AK36" s="11">
        <v>1472.68</v>
      </c>
      <c r="AL36" s="11"/>
      <c r="AM36" s="11"/>
      <c r="AN36" s="11"/>
      <c r="AO36" s="11">
        <v>589.04999999999995</v>
      </c>
      <c r="AP36" s="11"/>
      <c r="AQ36" s="11"/>
      <c r="AR36" s="28"/>
      <c r="AS36" s="11"/>
      <c r="AT36" s="28"/>
      <c r="AU36" s="509"/>
      <c r="AW36" s="115">
        <f t="shared" si="0"/>
        <v>32989</v>
      </c>
      <c r="AX36" s="115">
        <f t="shared" si="1"/>
        <v>32989</v>
      </c>
      <c r="AY36" s="112">
        <f t="shared" si="6"/>
        <v>0</v>
      </c>
      <c r="AZ36" s="111"/>
    </row>
    <row r="37" spans="1:53" s="113" customFormat="1" ht="31.5" customHeight="1" x14ac:dyDescent="0.25">
      <c r="A37" s="511">
        <v>45317</v>
      </c>
      <c r="B37" s="107" t="s">
        <v>357</v>
      </c>
      <c r="C37" s="120" t="s">
        <v>443</v>
      </c>
      <c r="D37" s="121" t="s">
        <v>54</v>
      </c>
      <c r="E37" s="93" t="s">
        <v>383</v>
      </c>
      <c r="F37" s="11"/>
      <c r="G37" s="11">
        <v>30927.27</v>
      </c>
      <c r="H37" s="66">
        <f t="shared" si="2"/>
        <v>101097534.90000014</v>
      </c>
      <c r="I37" s="8"/>
      <c r="J37" s="8"/>
      <c r="K37" s="66">
        <f t="shared" si="3"/>
        <v>34667.120000000003</v>
      </c>
      <c r="L37" s="9">
        <f t="shared" si="4"/>
        <v>101132202.02000014</v>
      </c>
      <c r="M37" s="11"/>
      <c r="N37" s="11"/>
      <c r="O37" s="11"/>
      <c r="P37" s="11"/>
      <c r="Q37" s="11"/>
      <c r="R37" s="11">
        <v>32989</v>
      </c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74"/>
      <c r="AF37" s="11"/>
      <c r="AG37" s="11"/>
      <c r="AH37" s="11"/>
      <c r="AI37" s="11"/>
      <c r="AJ37" s="11"/>
      <c r="AK37" s="11">
        <v>1472.68</v>
      </c>
      <c r="AL37" s="11"/>
      <c r="AM37" s="11"/>
      <c r="AN37" s="11"/>
      <c r="AO37" s="11">
        <v>589.04999999999995</v>
      </c>
      <c r="AP37" s="11"/>
      <c r="AQ37" s="11"/>
      <c r="AR37" s="28"/>
      <c r="AS37" s="11"/>
      <c r="AT37" s="28"/>
      <c r="AU37" s="509"/>
      <c r="AW37" s="115">
        <f t="shared" si="0"/>
        <v>32989</v>
      </c>
      <c r="AX37" s="115">
        <f t="shared" si="1"/>
        <v>32989</v>
      </c>
      <c r="AY37" s="112">
        <f t="shared" si="6"/>
        <v>0</v>
      </c>
      <c r="AZ37" s="111"/>
    </row>
    <row r="38" spans="1:53" s="113" customFormat="1" ht="15.75" customHeight="1" x14ac:dyDescent="0.25">
      <c r="A38" s="507"/>
      <c r="B38" s="122"/>
      <c r="C38" s="122"/>
      <c r="D38" s="123"/>
      <c r="E38" s="93"/>
      <c r="F38" s="8"/>
      <c r="G38" s="8"/>
      <c r="H38" s="66">
        <f t="shared" si="2"/>
        <v>101097534.90000014</v>
      </c>
      <c r="I38" s="8"/>
      <c r="J38" s="8"/>
      <c r="K38" s="66">
        <f t="shared" si="3"/>
        <v>34667.120000000003</v>
      </c>
      <c r="L38" s="9">
        <f t="shared" si="4"/>
        <v>101132202.02000014</v>
      </c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73"/>
      <c r="AF38" s="8"/>
      <c r="AG38" s="8"/>
      <c r="AH38" s="8"/>
      <c r="AI38" s="8"/>
      <c r="AJ38" s="8"/>
      <c r="AK38" s="9"/>
      <c r="AL38" s="9"/>
      <c r="AM38" s="9"/>
      <c r="AN38" s="9"/>
      <c r="AO38" s="9"/>
      <c r="AP38" s="9"/>
      <c r="AQ38" s="9"/>
      <c r="AR38" s="26"/>
      <c r="AS38" s="9"/>
      <c r="AT38" s="26"/>
      <c r="AU38" s="508"/>
      <c r="AW38" s="115">
        <f t="shared" si="0"/>
        <v>0</v>
      </c>
      <c r="AX38" s="115">
        <f t="shared" si="1"/>
        <v>0</v>
      </c>
      <c r="AY38" s="112">
        <f t="shared" si="6"/>
        <v>0</v>
      </c>
      <c r="AZ38" s="111"/>
    </row>
    <row r="39" spans="1:53" s="128" customFormat="1" ht="16.5" customHeight="1" thickBot="1" x14ac:dyDescent="0.3">
      <c r="A39" s="512"/>
      <c r="B39" s="15"/>
      <c r="C39" s="15"/>
      <c r="D39" s="124"/>
      <c r="E39" s="125" t="s">
        <v>329</v>
      </c>
      <c r="F39" s="13">
        <f>SUM(F11:F38)</f>
        <v>2193959.4500000002</v>
      </c>
      <c r="G39" s="13">
        <f>SUM(G11:G38)</f>
        <v>7253894.4699999979</v>
      </c>
      <c r="H39" s="65">
        <f>H38</f>
        <v>101097534.90000014</v>
      </c>
      <c r="I39" s="13">
        <f>SUM(I11:I38)</f>
        <v>9.01</v>
      </c>
      <c r="J39" s="13">
        <f>SUM(J11:J38)</f>
        <v>0</v>
      </c>
      <c r="K39" s="65">
        <f>K38</f>
        <v>34667.120000000003</v>
      </c>
      <c r="L39" s="13">
        <f t="shared" si="4"/>
        <v>101132202.02000014</v>
      </c>
      <c r="M39" s="13">
        <f>SUM(M11:M38)</f>
        <v>135000</v>
      </c>
      <c r="N39" s="13">
        <f>SUM(N11:N38)</f>
        <v>1629000</v>
      </c>
      <c r="O39" s="13">
        <f t="shared" ref="O39:AU39" si="7">SUM(O11:O38)</f>
        <v>0</v>
      </c>
      <c r="P39" s="13">
        <f t="shared" si="7"/>
        <v>0</v>
      </c>
      <c r="Q39" s="13">
        <f t="shared" si="7"/>
        <v>2622350</v>
      </c>
      <c r="R39" s="13">
        <f t="shared" si="7"/>
        <v>194944.01</v>
      </c>
      <c r="S39" s="13">
        <f t="shared" si="7"/>
        <v>0</v>
      </c>
      <c r="T39" s="13">
        <f t="shared" si="7"/>
        <v>0</v>
      </c>
      <c r="U39" s="13">
        <f t="shared" si="7"/>
        <v>154600</v>
      </c>
      <c r="V39" s="13">
        <f t="shared" si="7"/>
        <v>0</v>
      </c>
      <c r="W39" s="13">
        <f t="shared" si="7"/>
        <v>1015000</v>
      </c>
      <c r="X39" s="13">
        <f t="shared" si="7"/>
        <v>0</v>
      </c>
      <c r="Y39" s="13">
        <f t="shared" si="7"/>
        <v>1620075</v>
      </c>
      <c r="Z39" s="13">
        <f t="shared" si="7"/>
        <v>0</v>
      </c>
      <c r="AA39" s="13">
        <f t="shared" si="7"/>
        <v>0</v>
      </c>
      <c r="AB39" s="13">
        <f t="shared" si="7"/>
        <v>0</v>
      </c>
      <c r="AC39" s="13">
        <f t="shared" si="7"/>
        <v>0</v>
      </c>
      <c r="AD39" s="13">
        <f t="shared" si="7"/>
        <v>223000</v>
      </c>
      <c r="AE39" s="13">
        <f t="shared" si="7"/>
        <v>0</v>
      </c>
      <c r="AF39" s="13">
        <f t="shared" si="7"/>
        <v>0</v>
      </c>
      <c r="AG39" s="13">
        <f t="shared" si="7"/>
        <v>0</v>
      </c>
      <c r="AH39" s="13">
        <f t="shared" si="7"/>
        <v>2230</v>
      </c>
      <c r="AI39" s="13">
        <f t="shared" si="7"/>
        <v>0</v>
      </c>
      <c r="AJ39" s="13">
        <f t="shared" si="7"/>
        <v>107964.28714285709</v>
      </c>
      <c r="AK39" s="13">
        <f t="shared" si="7"/>
        <v>34952.69</v>
      </c>
      <c r="AL39" s="13">
        <f t="shared" si="7"/>
        <v>116442.75</v>
      </c>
      <c r="AM39" s="13">
        <f t="shared" si="7"/>
        <v>0</v>
      </c>
      <c r="AN39" s="13">
        <f t="shared" si="7"/>
        <v>19107.501428571424</v>
      </c>
      <c r="AO39" s="13">
        <f t="shared" si="7"/>
        <v>3480.99</v>
      </c>
      <c r="AP39" s="13">
        <f t="shared" si="7"/>
        <v>114620.64</v>
      </c>
      <c r="AQ39" s="13">
        <f t="shared" si="7"/>
        <v>0</v>
      </c>
      <c r="AR39" s="13">
        <f t="shared" si="7"/>
        <v>0</v>
      </c>
      <c r="AS39" s="13">
        <f t="shared" si="7"/>
        <v>0</v>
      </c>
      <c r="AT39" s="13">
        <f t="shared" si="7"/>
        <v>0</v>
      </c>
      <c r="AU39" s="513">
        <f t="shared" si="7"/>
        <v>0</v>
      </c>
      <c r="AW39" s="115">
        <f>G39+J39+SUM(AH39:AU39)</f>
        <v>7652693.3285714267</v>
      </c>
      <c r="AX39" s="115">
        <f>SUM(M39:AG39)</f>
        <v>7593969.0099999998</v>
      </c>
      <c r="AY39" s="112">
        <f>AW39-AX39</f>
        <v>58724.318571426906</v>
      </c>
      <c r="AZ39" s="111"/>
      <c r="BA39" s="127"/>
    </row>
    <row r="40" spans="1:53" s="113" customFormat="1" ht="15.75" customHeight="1" x14ac:dyDescent="0.25">
      <c r="A40" s="514"/>
      <c r="B40" s="182"/>
      <c r="C40" s="182"/>
      <c r="D40" s="183"/>
      <c r="E40" s="117"/>
      <c r="F40" s="74"/>
      <c r="G40" s="74"/>
      <c r="H40" s="74"/>
      <c r="I40" s="74"/>
      <c r="J40" s="74"/>
      <c r="K40" s="184"/>
      <c r="L40" s="185">
        <f t="shared" si="4"/>
        <v>0</v>
      </c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186"/>
      <c r="AL40" s="186"/>
      <c r="AM40" s="186"/>
      <c r="AN40" s="186"/>
      <c r="AO40" s="186"/>
      <c r="AP40" s="186"/>
      <c r="AQ40" s="12"/>
      <c r="AR40" s="27"/>
      <c r="AS40" s="12"/>
      <c r="AT40" s="27"/>
      <c r="AU40" s="515"/>
      <c r="AW40" s="115">
        <f t="shared" si="0"/>
        <v>0</v>
      </c>
      <c r="AX40" s="115">
        <f t="shared" si="1"/>
        <v>0</v>
      </c>
      <c r="AY40" s="112">
        <f t="shared" si="6"/>
        <v>0</v>
      </c>
      <c r="AZ40" s="111"/>
    </row>
    <row r="41" spans="1:53" s="132" customFormat="1" ht="26.25" customHeight="1" x14ac:dyDescent="0.25">
      <c r="A41" s="516">
        <v>45329</v>
      </c>
      <c r="B41" s="177"/>
      <c r="C41" s="177" t="s">
        <v>386</v>
      </c>
      <c r="D41" s="180"/>
      <c r="E41" s="117" t="s">
        <v>80</v>
      </c>
      <c r="F41" s="73"/>
      <c r="G41" s="73"/>
      <c r="H41" s="74">
        <f>H39+F41-G41</f>
        <v>101097534.90000014</v>
      </c>
      <c r="I41" s="74">
        <v>500</v>
      </c>
      <c r="J41" s="74"/>
      <c r="K41" s="76">
        <f>K39+I41-J41</f>
        <v>35167.120000000003</v>
      </c>
      <c r="L41" s="185">
        <f t="shared" si="4"/>
        <v>101132702.02000014</v>
      </c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101"/>
      <c r="AR41" s="129"/>
      <c r="AS41" s="101"/>
      <c r="AT41" s="129"/>
      <c r="AU41" s="517"/>
      <c r="AW41" s="115">
        <f t="shared" si="0"/>
        <v>0</v>
      </c>
      <c r="AX41" s="115">
        <f t="shared" si="1"/>
        <v>0</v>
      </c>
      <c r="AY41" s="112">
        <f t="shared" si="6"/>
        <v>0</v>
      </c>
      <c r="AZ41" s="131"/>
    </row>
    <row r="42" spans="1:53" s="134" customFormat="1" ht="31.5" customHeight="1" x14ac:dyDescent="0.25">
      <c r="A42" s="518">
        <v>45328</v>
      </c>
      <c r="B42" s="187" t="s">
        <v>387</v>
      </c>
      <c r="C42" s="120" t="s">
        <v>444</v>
      </c>
      <c r="D42" s="180" t="s">
        <v>188</v>
      </c>
      <c r="E42" s="180" t="s">
        <v>388</v>
      </c>
      <c r="F42" s="73"/>
      <c r="G42" s="73">
        <v>279300</v>
      </c>
      <c r="H42" s="74">
        <f>H41+F42-G42</f>
        <v>100818234.90000014</v>
      </c>
      <c r="I42" s="74"/>
      <c r="J42" s="74"/>
      <c r="K42" s="184">
        <f>K41+I42-J42</f>
        <v>35167.120000000003</v>
      </c>
      <c r="L42" s="185">
        <f t="shared" si="4"/>
        <v>100853402.02000014</v>
      </c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>
        <v>294000</v>
      </c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>
        <v>8820</v>
      </c>
      <c r="AM42" s="73"/>
      <c r="AN42" s="73"/>
      <c r="AO42" s="73"/>
      <c r="AP42" s="73">
        <v>5880</v>
      </c>
      <c r="AQ42" s="98"/>
      <c r="AR42" s="102"/>
      <c r="AS42" s="98"/>
      <c r="AT42" s="102"/>
      <c r="AU42" s="519"/>
      <c r="AW42" s="115">
        <f t="shared" si="0"/>
        <v>294000</v>
      </c>
      <c r="AX42" s="115">
        <f t="shared" si="1"/>
        <v>294000</v>
      </c>
      <c r="AY42" s="112">
        <f t="shared" si="6"/>
        <v>0</v>
      </c>
      <c r="AZ42" s="131"/>
    </row>
    <row r="43" spans="1:53" s="134" customFormat="1" ht="31.5" customHeight="1" x14ac:dyDescent="0.25">
      <c r="A43" s="518">
        <v>45328</v>
      </c>
      <c r="B43" s="181" t="s">
        <v>389</v>
      </c>
      <c r="C43" s="120" t="s">
        <v>445</v>
      </c>
      <c r="D43" s="180" t="s">
        <v>188</v>
      </c>
      <c r="E43" s="180" t="s">
        <v>390</v>
      </c>
      <c r="F43" s="74"/>
      <c r="G43" s="74">
        <v>549461</v>
      </c>
      <c r="H43" s="74">
        <f t="shared" ref="H43:H49" si="8">H42+F43-G43</f>
        <v>100268773.90000014</v>
      </c>
      <c r="I43" s="74"/>
      <c r="J43" s="74"/>
      <c r="K43" s="184">
        <f t="shared" ref="K43:K49" si="9">K42+I43-J43</f>
        <v>35167.120000000003</v>
      </c>
      <c r="L43" s="185">
        <f t="shared" si="4"/>
        <v>100303941.02000014</v>
      </c>
      <c r="M43" s="74"/>
      <c r="N43" s="74">
        <v>578380</v>
      </c>
      <c r="O43" s="74"/>
      <c r="P43" s="74"/>
      <c r="Q43" s="74"/>
      <c r="R43" s="73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3"/>
      <c r="AH43" s="74"/>
      <c r="AI43" s="74"/>
      <c r="AJ43" s="74"/>
      <c r="AK43" s="74"/>
      <c r="AL43" s="74">
        <v>17351.400000000001</v>
      </c>
      <c r="AM43" s="74"/>
      <c r="AN43" s="74"/>
      <c r="AO43" s="74"/>
      <c r="AP43" s="74">
        <v>11567.6</v>
      </c>
      <c r="AQ43" s="95"/>
      <c r="AR43" s="100"/>
      <c r="AS43" s="95"/>
      <c r="AT43" s="100"/>
      <c r="AU43" s="520"/>
      <c r="AW43" s="115">
        <f t="shared" si="0"/>
        <v>578380</v>
      </c>
      <c r="AX43" s="115">
        <f t="shared" si="1"/>
        <v>578380</v>
      </c>
      <c r="AY43" s="112">
        <f t="shared" si="6"/>
        <v>0</v>
      </c>
      <c r="AZ43" s="131"/>
    </row>
    <row r="44" spans="1:53" s="134" customFormat="1" ht="31.5" customHeight="1" x14ac:dyDescent="0.25">
      <c r="A44" s="518">
        <v>45328</v>
      </c>
      <c r="B44" s="187" t="s">
        <v>391</v>
      </c>
      <c r="C44" s="120" t="s">
        <v>446</v>
      </c>
      <c r="D44" s="190" t="s">
        <v>63</v>
      </c>
      <c r="E44" s="190" t="s">
        <v>392</v>
      </c>
      <c r="F44" s="73"/>
      <c r="G44" s="73">
        <v>135000</v>
      </c>
      <c r="H44" s="74">
        <f t="shared" si="8"/>
        <v>100133773.90000014</v>
      </c>
      <c r="I44" s="74"/>
      <c r="J44" s="74"/>
      <c r="K44" s="184">
        <f t="shared" si="9"/>
        <v>35167.120000000003</v>
      </c>
      <c r="L44" s="185">
        <f t="shared" si="4"/>
        <v>100168941.02000014</v>
      </c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>
        <v>135000</v>
      </c>
      <c r="AG44" s="73"/>
      <c r="AH44" s="74"/>
      <c r="AI44" s="74"/>
      <c r="AJ44" s="74"/>
      <c r="AK44" s="76"/>
      <c r="AL44" s="76"/>
      <c r="AM44" s="76"/>
      <c r="AN44" s="76"/>
      <c r="AO44" s="76"/>
      <c r="AP44" s="74"/>
      <c r="AQ44" s="95"/>
      <c r="AR44" s="100"/>
      <c r="AS44" s="95"/>
      <c r="AT44" s="100"/>
      <c r="AU44" s="520"/>
      <c r="AW44" s="115">
        <f t="shared" si="0"/>
        <v>135000</v>
      </c>
      <c r="AX44" s="115">
        <f t="shared" si="1"/>
        <v>135000</v>
      </c>
      <c r="AY44" s="112">
        <f t="shared" si="6"/>
        <v>0</v>
      </c>
      <c r="AZ44" s="131"/>
    </row>
    <row r="45" spans="1:53" s="134" customFormat="1" ht="15.75" customHeight="1" x14ac:dyDescent="0.25">
      <c r="A45" s="518">
        <v>45329</v>
      </c>
      <c r="B45" s="187" t="s">
        <v>393</v>
      </c>
      <c r="C45" s="120" t="s">
        <v>447</v>
      </c>
      <c r="D45" s="180" t="s">
        <v>63</v>
      </c>
      <c r="E45" s="180" t="s">
        <v>218</v>
      </c>
      <c r="F45" s="73"/>
      <c r="G45" s="73">
        <v>120000</v>
      </c>
      <c r="H45" s="74">
        <f t="shared" si="8"/>
        <v>100013773.90000014</v>
      </c>
      <c r="I45" s="74"/>
      <c r="J45" s="74"/>
      <c r="K45" s="184">
        <f t="shared" si="9"/>
        <v>35167.120000000003</v>
      </c>
      <c r="L45" s="185">
        <f t="shared" si="4"/>
        <v>100048941.02000014</v>
      </c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4"/>
      <c r="Z45" s="73"/>
      <c r="AA45" s="73"/>
      <c r="AB45" s="73"/>
      <c r="AC45" s="73"/>
      <c r="AD45" s="73"/>
      <c r="AE45" s="73"/>
      <c r="AF45" s="73">
        <v>120000</v>
      </c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98"/>
      <c r="AR45" s="102"/>
      <c r="AS45" s="98"/>
      <c r="AT45" s="102"/>
      <c r="AU45" s="519"/>
      <c r="AW45" s="115">
        <f t="shared" si="0"/>
        <v>120000</v>
      </c>
      <c r="AX45" s="115">
        <f t="shared" si="1"/>
        <v>120000</v>
      </c>
      <c r="AY45" s="112">
        <f t="shared" si="6"/>
        <v>0</v>
      </c>
      <c r="AZ45" s="131"/>
    </row>
    <row r="46" spans="1:53" s="134" customFormat="1" ht="31.5" customHeight="1" x14ac:dyDescent="0.25">
      <c r="A46" s="518">
        <v>45330</v>
      </c>
      <c r="B46" s="187" t="s">
        <v>394</v>
      </c>
      <c r="C46" s="189" t="s">
        <v>395</v>
      </c>
      <c r="D46" s="191" t="s">
        <v>51</v>
      </c>
      <c r="E46" s="178" t="s">
        <v>396</v>
      </c>
      <c r="F46" s="73"/>
      <c r="G46" s="73">
        <v>396568.86</v>
      </c>
      <c r="H46" s="74">
        <f t="shared" si="8"/>
        <v>99617205.040000141</v>
      </c>
      <c r="I46" s="74"/>
      <c r="J46" s="74"/>
      <c r="K46" s="184">
        <f t="shared" si="9"/>
        <v>35167.120000000003</v>
      </c>
      <c r="L46" s="185">
        <f t="shared" si="4"/>
        <v>99652372.160000145</v>
      </c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>
        <v>-107964.29</v>
      </c>
      <c r="AK46" s="73">
        <v>-34952.69</v>
      </c>
      <c r="AL46" s="73">
        <v>-116442.75</v>
      </c>
      <c r="AM46" s="73">
        <v>0</v>
      </c>
      <c r="AN46" s="73">
        <v>-19107.5</v>
      </c>
      <c r="AO46" s="73">
        <v>-3480.99</v>
      </c>
      <c r="AP46" s="73">
        <v>-114620.64</v>
      </c>
      <c r="AQ46" s="98">
        <v>0</v>
      </c>
      <c r="AR46" s="102">
        <v>0</v>
      </c>
      <c r="AS46" s="98">
        <v>0</v>
      </c>
      <c r="AT46" s="102">
        <v>0</v>
      </c>
      <c r="AU46" s="519">
        <v>0</v>
      </c>
      <c r="AW46" s="115">
        <f t="shared" si="0"/>
        <v>0</v>
      </c>
      <c r="AX46" s="115">
        <f t="shared" si="1"/>
        <v>0</v>
      </c>
      <c r="AY46" s="112">
        <f t="shared" si="6"/>
        <v>0</v>
      </c>
      <c r="AZ46" s="131"/>
    </row>
    <row r="47" spans="1:53" s="134" customFormat="1" ht="31.5" customHeight="1" x14ac:dyDescent="0.25">
      <c r="A47" s="518">
        <v>45334</v>
      </c>
      <c r="B47" s="187" t="s">
        <v>397</v>
      </c>
      <c r="C47" s="120" t="s">
        <v>448</v>
      </c>
      <c r="D47" s="191" t="s">
        <v>398</v>
      </c>
      <c r="E47" s="178" t="s">
        <v>399</v>
      </c>
      <c r="F47" s="73"/>
      <c r="G47" s="73">
        <v>1742529.15</v>
      </c>
      <c r="H47" s="74">
        <f t="shared" si="8"/>
        <v>97874675.890000135</v>
      </c>
      <c r="I47" s="74"/>
      <c r="J47" s="74"/>
      <c r="K47" s="184">
        <f t="shared" si="9"/>
        <v>35167.120000000003</v>
      </c>
      <c r="L47" s="185">
        <f t="shared" si="4"/>
        <v>97909843.010000139</v>
      </c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>
        <v>1742529.15</v>
      </c>
      <c r="AH47" s="73"/>
      <c r="AI47" s="73"/>
      <c r="AJ47" s="73"/>
      <c r="AK47" s="73"/>
      <c r="AL47" s="73"/>
      <c r="AM47" s="73"/>
      <c r="AN47" s="73"/>
      <c r="AO47" s="73"/>
      <c r="AP47" s="73"/>
      <c r="AQ47" s="98"/>
      <c r="AR47" s="102"/>
      <c r="AS47" s="98"/>
      <c r="AT47" s="102"/>
      <c r="AU47" s="519"/>
      <c r="AW47" s="115">
        <f t="shared" si="0"/>
        <v>1742529.15</v>
      </c>
      <c r="AX47" s="115">
        <f t="shared" si="1"/>
        <v>1742529.15</v>
      </c>
      <c r="AY47" s="112">
        <f t="shared" si="6"/>
        <v>0</v>
      </c>
      <c r="AZ47" s="131"/>
    </row>
    <row r="48" spans="1:53" s="134" customFormat="1" ht="15" customHeight="1" x14ac:dyDescent="0.25">
      <c r="A48" s="518">
        <v>45336</v>
      </c>
      <c r="B48" s="177"/>
      <c r="C48" s="188" t="s">
        <v>524</v>
      </c>
      <c r="D48" s="178" t="s">
        <v>63</v>
      </c>
      <c r="E48" s="190" t="s">
        <v>526</v>
      </c>
      <c r="F48" s="73"/>
      <c r="G48" s="73"/>
      <c r="H48" s="74">
        <f t="shared" si="8"/>
        <v>97874675.890000135</v>
      </c>
      <c r="I48" s="74"/>
      <c r="J48" s="74"/>
      <c r="K48" s="184">
        <f t="shared" si="9"/>
        <v>35167.120000000003</v>
      </c>
      <c r="L48" s="185">
        <f t="shared" si="4"/>
        <v>97909843.010000139</v>
      </c>
      <c r="M48" s="73">
        <v>135000</v>
      </c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>
        <v>-135000</v>
      </c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98"/>
      <c r="AR48" s="102"/>
      <c r="AS48" s="98"/>
      <c r="AT48" s="102"/>
      <c r="AU48" s="519"/>
      <c r="AW48" s="115">
        <f t="shared" si="0"/>
        <v>0</v>
      </c>
      <c r="AX48" s="115">
        <f t="shared" si="1"/>
        <v>0</v>
      </c>
      <c r="AY48" s="112">
        <f t="shared" si="6"/>
        <v>0</v>
      </c>
      <c r="AZ48" s="131"/>
    </row>
    <row r="49" spans="1:54" s="134" customFormat="1" ht="15" customHeight="1" x14ac:dyDescent="0.25">
      <c r="A49" s="534">
        <v>45336</v>
      </c>
      <c r="B49" s="490"/>
      <c r="C49" s="696" t="s">
        <v>525</v>
      </c>
      <c r="D49" s="695" t="s">
        <v>63</v>
      </c>
      <c r="E49" s="695" t="s">
        <v>313</v>
      </c>
      <c r="F49" s="73"/>
      <c r="G49" s="73"/>
      <c r="H49" s="74">
        <f t="shared" si="8"/>
        <v>97874675.890000135</v>
      </c>
      <c r="I49" s="74"/>
      <c r="J49" s="74"/>
      <c r="K49" s="184">
        <f t="shared" si="9"/>
        <v>35167.120000000003</v>
      </c>
      <c r="L49" s="185">
        <f t="shared" si="4"/>
        <v>97909843.010000139</v>
      </c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>
        <v>120000</v>
      </c>
      <c r="X49" s="73"/>
      <c r="Y49" s="73"/>
      <c r="Z49" s="73"/>
      <c r="AA49" s="73"/>
      <c r="AB49" s="73"/>
      <c r="AC49" s="73"/>
      <c r="AD49" s="73"/>
      <c r="AE49" s="73"/>
      <c r="AF49" s="73">
        <v>-120000</v>
      </c>
      <c r="AG49" s="73"/>
      <c r="AH49" s="73"/>
      <c r="AI49" s="73"/>
      <c r="AJ49" s="73"/>
      <c r="AK49" s="185"/>
      <c r="AL49" s="185"/>
      <c r="AM49" s="185"/>
      <c r="AN49" s="185"/>
      <c r="AO49" s="185"/>
      <c r="AP49" s="185"/>
      <c r="AQ49" s="99"/>
      <c r="AR49" s="103"/>
      <c r="AS49" s="99"/>
      <c r="AT49" s="103"/>
      <c r="AU49" s="521"/>
      <c r="AW49" s="115">
        <f t="shared" si="0"/>
        <v>0</v>
      </c>
      <c r="AX49" s="115">
        <f t="shared" si="1"/>
        <v>0</v>
      </c>
      <c r="AY49" s="112">
        <f t="shared" si="6"/>
        <v>0</v>
      </c>
      <c r="AZ49" s="131"/>
    </row>
    <row r="50" spans="1:54" s="131" customFormat="1" ht="16.5" customHeight="1" thickBot="1" x14ac:dyDescent="0.3">
      <c r="A50" s="522"/>
      <c r="B50" s="193"/>
      <c r="C50" s="193"/>
      <c r="D50" s="194"/>
      <c r="E50" s="195" t="s">
        <v>400</v>
      </c>
      <c r="F50" s="75">
        <f>SUM(F40:F49)</f>
        <v>0</v>
      </c>
      <c r="G50" s="75">
        <f>SUM(G40:G49)</f>
        <v>3222859.01</v>
      </c>
      <c r="H50" s="75">
        <f>H49</f>
        <v>97874675.890000135</v>
      </c>
      <c r="I50" s="75">
        <f>SUM(I40:I49)</f>
        <v>500</v>
      </c>
      <c r="J50" s="75">
        <f>SUM(J40:J49)</f>
        <v>0</v>
      </c>
      <c r="K50" s="196">
        <f>K49</f>
        <v>35167.120000000003</v>
      </c>
      <c r="L50" s="75">
        <f t="shared" si="4"/>
        <v>97909843.010000139</v>
      </c>
      <c r="M50" s="75">
        <f t="shared" ref="M50:AU50" si="10">SUM(M40:M49)</f>
        <v>135000</v>
      </c>
      <c r="N50" s="75">
        <f t="shared" si="10"/>
        <v>578380</v>
      </c>
      <c r="O50" s="75">
        <f t="shared" si="10"/>
        <v>0</v>
      </c>
      <c r="P50" s="75">
        <f t="shared" si="10"/>
        <v>0</v>
      </c>
      <c r="Q50" s="75">
        <f t="shared" si="10"/>
        <v>0</v>
      </c>
      <c r="R50" s="75">
        <f t="shared" si="10"/>
        <v>0</v>
      </c>
      <c r="S50" s="75">
        <f t="shared" si="10"/>
        <v>0</v>
      </c>
      <c r="T50" s="75">
        <f t="shared" si="10"/>
        <v>0</v>
      </c>
      <c r="U50" s="75">
        <f t="shared" si="10"/>
        <v>0</v>
      </c>
      <c r="V50" s="75">
        <f t="shared" si="10"/>
        <v>0</v>
      </c>
      <c r="W50" s="75">
        <f t="shared" si="10"/>
        <v>120000</v>
      </c>
      <c r="X50" s="75">
        <f t="shared" si="10"/>
        <v>0</v>
      </c>
      <c r="Y50" s="75">
        <f t="shared" si="10"/>
        <v>294000</v>
      </c>
      <c r="Z50" s="75">
        <f t="shared" si="10"/>
        <v>0</v>
      </c>
      <c r="AA50" s="75">
        <f t="shared" si="10"/>
        <v>0</v>
      </c>
      <c r="AB50" s="75">
        <f t="shared" si="10"/>
        <v>0</v>
      </c>
      <c r="AC50" s="75">
        <f t="shared" si="10"/>
        <v>0</v>
      </c>
      <c r="AD50" s="75">
        <f t="shared" si="10"/>
        <v>0</v>
      </c>
      <c r="AE50" s="75">
        <f t="shared" si="10"/>
        <v>0</v>
      </c>
      <c r="AF50" s="75">
        <f t="shared" si="10"/>
        <v>0</v>
      </c>
      <c r="AG50" s="75">
        <f t="shared" si="10"/>
        <v>1742529.15</v>
      </c>
      <c r="AH50" s="75">
        <f t="shared" si="10"/>
        <v>0</v>
      </c>
      <c r="AI50" s="75">
        <f t="shared" si="10"/>
        <v>0</v>
      </c>
      <c r="AJ50" s="75">
        <f t="shared" si="10"/>
        <v>-107964.29</v>
      </c>
      <c r="AK50" s="75">
        <f t="shared" si="10"/>
        <v>-34952.69</v>
      </c>
      <c r="AL50" s="75">
        <f t="shared" si="10"/>
        <v>-90271.35</v>
      </c>
      <c r="AM50" s="75">
        <f t="shared" si="10"/>
        <v>0</v>
      </c>
      <c r="AN50" s="75">
        <f t="shared" si="10"/>
        <v>-19107.5</v>
      </c>
      <c r="AO50" s="75">
        <f t="shared" si="10"/>
        <v>-3480.99</v>
      </c>
      <c r="AP50" s="75">
        <f t="shared" si="10"/>
        <v>-97173.040000000008</v>
      </c>
      <c r="AQ50" s="94">
        <f t="shared" si="10"/>
        <v>0</v>
      </c>
      <c r="AR50" s="94">
        <f t="shared" si="10"/>
        <v>0</v>
      </c>
      <c r="AS50" s="94">
        <f t="shared" si="10"/>
        <v>0</v>
      </c>
      <c r="AT50" s="94">
        <f t="shared" si="10"/>
        <v>0</v>
      </c>
      <c r="AU50" s="523">
        <f t="shared" si="10"/>
        <v>0</v>
      </c>
      <c r="AW50" s="115">
        <f t="shared" si="0"/>
        <v>2869909.15</v>
      </c>
      <c r="AX50" s="115">
        <f t="shared" si="1"/>
        <v>2869909.15</v>
      </c>
      <c r="AY50" s="112">
        <f t="shared" si="6"/>
        <v>0</v>
      </c>
    </row>
    <row r="51" spans="1:54" s="134" customFormat="1" ht="15.75" customHeight="1" x14ac:dyDescent="0.25">
      <c r="A51" s="514"/>
      <c r="B51" s="182"/>
      <c r="C51" s="182"/>
      <c r="D51" s="183"/>
      <c r="E51" s="117"/>
      <c r="F51" s="74"/>
      <c r="G51" s="74"/>
      <c r="H51" s="74"/>
      <c r="I51" s="74"/>
      <c r="J51" s="74"/>
      <c r="K51" s="184"/>
      <c r="L51" s="186">
        <f t="shared" si="4"/>
        <v>0</v>
      </c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186"/>
      <c r="AL51" s="186"/>
      <c r="AM51" s="186"/>
      <c r="AN51" s="186"/>
      <c r="AO51" s="186"/>
      <c r="AP51" s="186"/>
      <c r="AQ51" s="96"/>
      <c r="AR51" s="97"/>
      <c r="AS51" s="96"/>
      <c r="AT51" s="97"/>
      <c r="AU51" s="524"/>
      <c r="AW51" s="115">
        <f t="shared" si="0"/>
        <v>0</v>
      </c>
      <c r="AX51" s="115">
        <f t="shared" si="1"/>
        <v>0</v>
      </c>
      <c r="AY51" s="112">
        <f t="shared" si="6"/>
        <v>0</v>
      </c>
      <c r="AZ51" s="131"/>
    </row>
    <row r="52" spans="1:54" s="134" customFormat="1" ht="31.5" customHeight="1" x14ac:dyDescent="0.25">
      <c r="A52" s="518">
        <v>45352</v>
      </c>
      <c r="B52" s="280" t="s">
        <v>415</v>
      </c>
      <c r="C52" s="120" t="s">
        <v>449</v>
      </c>
      <c r="D52" s="191" t="s">
        <v>188</v>
      </c>
      <c r="E52" s="178" t="s">
        <v>453</v>
      </c>
      <c r="F52" s="73"/>
      <c r="G52" s="73">
        <v>225515</v>
      </c>
      <c r="H52" s="73">
        <f>H47+F52-G52</f>
        <v>97649160.890000135</v>
      </c>
      <c r="I52" s="74"/>
      <c r="J52" s="74"/>
      <c r="K52" s="73">
        <f>K47+I52-J52</f>
        <v>35167.120000000003</v>
      </c>
      <c r="L52" s="185">
        <f>H52+K52</f>
        <v>97684328.010000139</v>
      </c>
      <c r="M52" s="74"/>
      <c r="N52" s="74"/>
      <c r="O52" s="74"/>
      <c r="P52" s="74"/>
      <c r="Q52" s="74">
        <v>235500</v>
      </c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>
        <v>7065</v>
      </c>
      <c r="AM52" s="74">
        <v>0</v>
      </c>
      <c r="AN52" s="74">
        <v>1790</v>
      </c>
      <c r="AO52" s="74"/>
      <c r="AP52" s="74">
        <v>1130</v>
      </c>
      <c r="AQ52" s="95"/>
      <c r="AR52" s="100"/>
      <c r="AS52" s="95"/>
      <c r="AT52" s="100"/>
      <c r="AU52" s="520"/>
      <c r="AW52" s="115">
        <f>G52+J52+SUM(AH52:AU52)</f>
        <v>235500</v>
      </c>
      <c r="AX52" s="115">
        <f>SUM(M52:AG52)</f>
        <v>235500</v>
      </c>
      <c r="AY52" s="112">
        <f>AW52-AX52</f>
        <v>0</v>
      </c>
      <c r="AZ52" s="131"/>
    </row>
    <row r="53" spans="1:54" s="134" customFormat="1" ht="31.5" customHeight="1" x14ac:dyDescent="0.25">
      <c r="A53" s="518">
        <v>45357</v>
      </c>
      <c r="B53" s="280" t="s">
        <v>416</v>
      </c>
      <c r="C53" s="120" t="s">
        <v>450</v>
      </c>
      <c r="D53" s="191" t="s">
        <v>83</v>
      </c>
      <c r="E53" s="191" t="s">
        <v>454</v>
      </c>
      <c r="F53" s="73"/>
      <c r="G53" s="73">
        <v>30875</v>
      </c>
      <c r="H53" s="73">
        <f>H52+F53-G53</f>
        <v>97618285.890000135</v>
      </c>
      <c r="I53" s="74"/>
      <c r="J53" s="74"/>
      <c r="K53" s="73">
        <f>K52+I53-J53</f>
        <v>35167.120000000003</v>
      </c>
      <c r="L53" s="185">
        <f>H53+K53</f>
        <v>97653453.010000139</v>
      </c>
      <c r="M53" s="74"/>
      <c r="N53" s="74"/>
      <c r="O53" s="74"/>
      <c r="P53" s="74"/>
      <c r="Q53" s="74">
        <v>32500</v>
      </c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>
        <v>975</v>
      </c>
      <c r="AM53" s="74"/>
      <c r="AN53" s="74"/>
      <c r="AO53" s="74"/>
      <c r="AP53" s="74">
        <v>650</v>
      </c>
      <c r="AQ53" s="95"/>
      <c r="AR53" s="100"/>
      <c r="AS53" s="95"/>
      <c r="AT53" s="100"/>
      <c r="AU53" s="520"/>
      <c r="AW53" s="115">
        <f>G53+J53+SUM(AH53:AU53)</f>
        <v>32500</v>
      </c>
      <c r="AX53" s="115">
        <f>SUM(M53:AG53)</f>
        <v>32500</v>
      </c>
      <c r="AY53" s="112">
        <f>AW53-AX53</f>
        <v>0</v>
      </c>
      <c r="AZ53" s="131"/>
    </row>
    <row r="54" spans="1:54" s="134" customFormat="1" ht="31.5" customHeight="1" x14ac:dyDescent="0.25">
      <c r="A54" s="518">
        <v>45358</v>
      </c>
      <c r="B54" s="187"/>
      <c r="C54" s="187" t="s">
        <v>405</v>
      </c>
      <c r="D54" s="191"/>
      <c r="E54" s="178" t="s">
        <v>406</v>
      </c>
      <c r="F54" s="73">
        <v>238096.32</v>
      </c>
      <c r="G54" s="73"/>
      <c r="H54" s="73">
        <f t="shared" ref="H54:H64" si="11">H53+F54-G54</f>
        <v>97856382.210000128</v>
      </c>
      <c r="I54" s="74"/>
      <c r="J54" s="74"/>
      <c r="K54" s="73">
        <f t="shared" ref="K54:K64" si="12">K53+I54-J54</f>
        <v>35167.120000000003</v>
      </c>
      <c r="L54" s="185">
        <f>H54+K54</f>
        <v>97891549.330000132</v>
      </c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95"/>
      <c r="AR54" s="100"/>
      <c r="AS54" s="95"/>
      <c r="AT54" s="100"/>
      <c r="AU54" s="520"/>
      <c r="AW54" s="115">
        <f t="shared" si="0"/>
        <v>0</v>
      </c>
      <c r="AX54" s="115">
        <f t="shared" si="1"/>
        <v>0</v>
      </c>
      <c r="AY54" s="112">
        <f t="shared" si="6"/>
        <v>0</v>
      </c>
      <c r="AZ54" s="131"/>
    </row>
    <row r="55" spans="1:54" s="132" customFormat="1" ht="31.5" customHeight="1" x14ac:dyDescent="0.25">
      <c r="A55" s="514">
        <v>45358</v>
      </c>
      <c r="B55" s="182"/>
      <c r="C55" s="182" t="s">
        <v>407</v>
      </c>
      <c r="D55" s="180"/>
      <c r="E55" s="180" t="s">
        <v>408</v>
      </c>
      <c r="F55" s="74">
        <v>279984.90000000002</v>
      </c>
      <c r="G55" s="76"/>
      <c r="H55" s="73">
        <f t="shared" si="11"/>
        <v>98136367.110000134</v>
      </c>
      <c r="I55" s="74"/>
      <c r="J55" s="76"/>
      <c r="K55" s="73">
        <f t="shared" si="12"/>
        <v>35167.120000000003</v>
      </c>
      <c r="L55" s="76">
        <f>L50</f>
        <v>97909843.010000139</v>
      </c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101"/>
      <c r="AR55" s="101"/>
      <c r="AS55" s="101"/>
      <c r="AT55" s="101"/>
      <c r="AU55" s="517"/>
      <c r="AW55" s="115">
        <f t="shared" si="0"/>
        <v>0</v>
      </c>
      <c r="AX55" s="115">
        <f t="shared" si="1"/>
        <v>0</v>
      </c>
      <c r="AY55" s="112">
        <f t="shared" si="6"/>
        <v>0</v>
      </c>
      <c r="AZ55" s="131"/>
    </row>
    <row r="56" spans="1:54" s="134" customFormat="1" ht="31.5" customHeight="1" x14ac:dyDescent="0.25">
      <c r="A56" s="514">
        <v>45358</v>
      </c>
      <c r="B56" s="182"/>
      <c r="C56" s="182" t="s">
        <v>409</v>
      </c>
      <c r="D56" s="180"/>
      <c r="E56" s="180" t="s">
        <v>410</v>
      </c>
      <c r="F56" s="74">
        <v>172300.61</v>
      </c>
      <c r="G56" s="74"/>
      <c r="H56" s="73">
        <f t="shared" si="11"/>
        <v>98308667.720000133</v>
      </c>
      <c r="I56" s="74"/>
      <c r="J56" s="74"/>
      <c r="K56" s="73">
        <f t="shared" si="12"/>
        <v>35167.120000000003</v>
      </c>
      <c r="L56" s="185">
        <f t="shared" ref="L56:L61" si="13">H56+K56</f>
        <v>98343834.840000138</v>
      </c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95"/>
      <c r="AR56" s="100"/>
      <c r="AS56" s="95"/>
      <c r="AT56" s="100"/>
      <c r="AU56" s="520"/>
      <c r="AW56" s="115">
        <f t="shared" si="0"/>
        <v>0</v>
      </c>
      <c r="AX56" s="115">
        <f t="shared" si="1"/>
        <v>0</v>
      </c>
      <c r="AY56" s="112">
        <f t="shared" si="6"/>
        <v>0</v>
      </c>
      <c r="AZ56" s="131"/>
    </row>
    <row r="57" spans="1:54" s="134" customFormat="1" ht="31.5" customHeight="1" x14ac:dyDescent="0.25">
      <c r="A57" s="518">
        <v>45359</v>
      </c>
      <c r="B57" s="280" t="s">
        <v>417</v>
      </c>
      <c r="C57" s="120" t="s">
        <v>451</v>
      </c>
      <c r="D57" s="191" t="s">
        <v>63</v>
      </c>
      <c r="E57" s="191" t="s">
        <v>455</v>
      </c>
      <c r="F57" s="73"/>
      <c r="G57" s="73">
        <v>135000</v>
      </c>
      <c r="H57" s="73">
        <f t="shared" si="11"/>
        <v>98173667.720000133</v>
      </c>
      <c r="I57" s="74"/>
      <c r="J57" s="74"/>
      <c r="K57" s="73">
        <f t="shared" si="12"/>
        <v>35167.120000000003</v>
      </c>
      <c r="L57" s="185">
        <f t="shared" si="13"/>
        <v>98208834.840000138</v>
      </c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>
        <v>135000</v>
      </c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95"/>
      <c r="AR57" s="100"/>
      <c r="AS57" s="95"/>
      <c r="AT57" s="100"/>
      <c r="AU57" s="520"/>
      <c r="AW57" s="115">
        <f>G57+J57+SUM(AH57:AU57)</f>
        <v>135000</v>
      </c>
      <c r="AX57" s="115">
        <f>SUM(M57:AG57)</f>
        <v>135000</v>
      </c>
      <c r="AY57" s="112">
        <f>AW57-AX57</f>
        <v>0</v>
      </c>
      <c r="AZ57" s="136">
        <f>AY57-J57</f>
        <v>0</v>
      </c>
      <c r="BA57" s="137">
        <f t="shared" ref="BA57" si="14">AY57-AZ57</f>
        <v>0</v>
      </c>
      <c r="BB57" s="138"/>
    </row>
    <row r="58" spans="1:54" s="134" customFormat="1" ht="31.5" customHeight="1" x14ac:dyDescent="0.25">
      <c r="A58" s="518">
        <v>45359</v>
      </c>
      <c r="B58" s="280" t="s">
        <v>418</v>
      </c>
      <c r="C58" s="120" t="s">
        <v>452</v>
      </c>
      <c r="D58" s="191" t="s">
        <v>370</v>
      </c>
      <c r="E58" s="178" t="s">
        <v>456</v>
      </c>
      <c r="F58" s="73"/>
      <c r="G58" s="73">
        <v>137812.5</v>
      </c>
      <c r="H58" s="73">
        <f t="shared" si="11"/>
        <v>98035855.220000133</v>
      </c>
      <c r="I58" s="74"/>
      <c r="J58" s="74"/>
      <c r="K58" s="73">
        <f t="shared" si="12"/>
        <v>35167.120000000003</v>
      </c>
      <c r="L58" s="185">
        <f t="shared" si="13"/>
        <v>98071022.340000138</v>
      </c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>
        <v>147000</v>
      </c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>
        <v>6562.5</v>
      </c>
      <c r="AL58" s="74"/>
      <c r="AM58" s="74"/>
      <c r="AN58" s="74"/>
      <c r="AO58" s="74">
        <v>2625</v>
      </c>
      <c r="AP58" s="74"/>
      <c r="AQ58" s="95"/>
      <c r="AR58" s="100"/>
      <c r="AS58" s="95"/>
      <c r="AT58" s="100"/>
      <c r="AU58" s="520"/>
      <c r="AW58" s="115">
        <f>G58+J58+SUM(AH58:AU58)</f>
        <v>147000</v>
      </c>
      <c r="AX58" s="115">
        <f>SUM(M58:AG58)</f>
        <v>147000</v>
      </c>
      <c r="AY58" s="112">
        <f>AW58-AX58</f>
        <v>0</v>
      </c>
      <c r="AZ58" s="131"/>
    </row>
    <row r="59" spans="1:54" s="134" customFormat="1" ht="31.5" customHeight="1" x14ac:dyDescent="0.25">
      <c r="A59" s="534">
        <v>45359</v>
      </c>
      <c r="B59" s="692"/>
      <c r="C59" s="490" t="s">
        <v>527</v>
      </c>
      <c r="D59" s="693" t="s">
        <v>63</v>
      </c>
      <c r="E59" s="691" t="s">
        <v>528</v>
      </c>
      <c r="F59" s="73"/>
      <c r="G59" s="73"/>
      <c r="H59" s="73">
        <f>H57+F59-G59</f>
        <v>98173667.720000133</v>
      </c>
      <c r="I59" s="74"/>
      <c r="J59" s="74"/>
      <c r="K59" s="73">
        <f>K57+I59-J59</f>
        <v>35167.120000000003</v>
      </c>
      <c r="L59" s="185">
        <f t="shared" si="13"/>
        <v>98208834.840000138</v>
      </c>
      <c r="M59" s="74">
        <v>135000</v>
      </c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>
        <v>-135000</v>
      </c>
      <c r="AG59" s="74"/>
      <c r="AH59" s="74"/>
      <c r="AI59" s="74"/>
      <c r="AJ59" s="74">
        <v>0</v>
      </c>
      <c r="AK59" s="74">
        <v>0</v>
      </c>
      <c r="AL59" s="74"/>
      <c r="AM59" s="74">
        <v>0</v>
      </c>
      <c r="AN59" s="74">
        <v>0</v>
      </c>
      <c r="AO59" s="74">
        <v>0</v>
      </c>
      <c r="AP59" s="74"/>
      <c r="AQ59" s="95"/>
      <c r="AR59" s="100"/>
      <c r="AS59" s="95"/>
      <c r="AT59" s="100"/>
      <c r="AU59" s="520"/>
      <c r="AW59" s="115">
        <f>G59+J59+SUM(AH59:AU59)</f>
        <v>0</v>
      </c>
      <c r="AX59" s="115">
        <f>SUM(M59:AG59)</f>
        <v>0</v>
      </c>
      <c r="AY59" s="112">
        <f>AW59-AX59</f>
        <v>0</v>
      </c>
      <c r="AZ59" s="131"/>
    </row>
    <row r="60" spans="1:54" s="134" customFormat="1" ht="31.5" customHeight="1" x14ac:dyDescent="0.25">
      <c r="A60" s="518">
        <v>45359</v>
      </c>
      <c r="B60" s="281" t="s">
        <v>419</v>
      </c>
      <c r="C60" s="189" t="s">
        <v>421</v>
      </c>
      <c r="D60" s="191" t="s">
        <v>51</v>
      </c>
      <c r="E60" s="191" t="s">
        <v>457</v>
      </c>
      <c r="F60" s="73"/>
      <c r="G60" s="73">
        <v>43619</v>
      </c>
      <c r="H60" s="73">
        <f>H58+F60-G60</f>
        <v>97992236.220000133</v>
      </c>
      <c r="I60" s="74"/>
      <c r="J60" s="74"/>
      <c r="K60" s="73">
        <f>K58+I60-J60</f>
        <v>35167.120000000003</v>
      </c>
      <c r="L60" s="185">
        <f t="shared" si="13"/>
        <v>98027403.340000138</v>
      </c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>
        <v>0</v>
      </c>
      <c r="AK60" s="74">
        <v>0</v>
      </c>
      <c r="AL60" s="74">
        <v>-26171.4</v>
      </c>
      <c r="AM60" s="74">
        <v>0</v>
      </c>
      <c r="AN60" s="74">
        <v>0</v>
      </c>
      <c r="AO60" s="74">
        <v>0</v>
      </c>
      <c r="AP60" s="74">
        <v>-17447.599999999999</v>
      </c>
      <c r="AQ60" s="95"/>
      <c r="AR60" s="100"/>
      <c r="AS60" s="95"/>
      <c r="AT60" s="100"/>
      <c r="AU60" s="520"/>
      <c r="AW60" s="115">
        <f>G60+J60+SUM(AH60:AU60)</f>
        <v>0</v>
      </c>
      <c r="AX60" s="115">
        <f>SUM(M60:AG60)</f>
        <v>0</v>
      </c>
      <c r="AY60" s="112">
        <f>AW60-AX60</f>
        <v>0</v>
      </c>
      <c r="AZ60" s="131"/>
    </row>
    <row r="61" spans="1:54" s="134" customFormat="1" ht="31.5" customHeight="1" x14ac:dyDescent="0.25">
      <c r="A61" s="518">
        <v>45359</v>
      </c>
      <c r="B61" s="281" t="s">
        <v>420</v>
      </c>
      <c r="C61" s="189" t="s">
        <v>422</v>
      </c>
      <c r="D61" s="191" t="s">
        <v>458</v>
      </c>
      <c r="E61" s="191" t="s">
        <v>459</v>
      </c>
      <c r="F61" s="73"/>
      <c r="G61" s="73">
        <v>2550</v>
      </c>
      <c r="H61" s="73">
        <f t="shared" si="11"/>
        <v>97989686.220000133</v>
      </c>
      <c r="I61" s="74"/>
      <c r="J61" s="74"/>
      <c r="K61" s="73">
        <f t="shared" si="12"/>
        <v>35167.120000000003</v>
      </c>
      <c r="L61" s="185">
        <f t="shared" si="13"/>
        <v>98024853.340000138</v>
      </c>
      <c r="M61" s="74"/>
      <c r="N61" s="74"/>
      <c r="O61" s="74"/>
      <c r="P61" s="74">
        <v>2550</v>
      </c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95"/>
      <c r="AR61" s="100"/>
      <c r="AS61" s="95"/>
      <c r="AT61" s="100"/>
      <c r="AU61" s="520"/>
      <c r="AW61" s="115">
        <f>G61+J61+SUM(AH61:AU61)</f>
        <v>2550</v>
      </c>
      <c r="AX61" s="115">
        <f>SUM(M61:AG61)</f>
        <v>2550</v>
      </c>
      <c r="AY61" s="112">
        <f>AW61-AX61</f>
        <v>0</v>
      </c>
      <c r="AZ61" s="136">
        <f>AY61-J61</f>
        <v>0</v>
      </c>
      <c r="BA61" s="137">
        <f t="shared" ref="BA61" si="15">AY61-AZ61</f>
        <v>0</v>
      </c>
      <c r="BB61" s="138"/>
    </row>
    <row r="62" spans="1:54" s="134" customFormat="1" ht="31.5" customHeight="1" x14ac:dyDescent="0.25">
      <c r="A62" s="518">
        <v>45378</v>
      </c>
      <c r="B62" s="187"/>
      <c r="C62" s="187" t="s">
        <v>411</v>
      </c>
      <c r="D62" s="191"/>
      <c r="E62" s="178" t="s">
        <v>412</v>
      </c>
      <c r="F62" s="73">
        <v>20298.699999999997</v>
      </c>
      <c r="G62" s="73"/>
      <c r="H62" s="73">
        <f t="shared" si="11"/>
        <v>98009984.920000136</v>
      </c>
      <c r="I62" s="74"/>
      <c r="J62" s="74"/>
      <c r="K62" s="73">
        <f t="shared" si="12"/>
        <v>35167.120000000003</v>
      </c>
      <c r="L62" s="185">
        <f t="shared" ref="L62:L64" si="16">H62+K62</f>
        <v>98045152.040000141</v>
      </c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95"/>
      <c r="AR62" s="100"/>
      <c r="AS62" s="95"/>
      <c r="AT62" s="100"/>
      <c r="AU62" s="520"/>
      <c r="AW62" s="115">
        <f t="shared" si="0"/>
        <v>0</v>
      </c>
      <c r="AX62" s="115">
        <f t="shared" si="1"/>
        <v>0</v>
      </c>
      <c r="AY62" s="112">
        <f t="shared" si="6"/>
        <v>0</v>
      </c>
      <c r="AZ62" s="131"/>
    </row>
    <row r="63" spans="1:54" s="134" customFormat="1" ht="31.5" customHeight="1" x14ac:dyDescent="0.25">
      <c r="A63" s="518">
        <v>45378</v>
      </c>
      <c r="B63" s="187"/>
      <c r="C63" s="187" t="s">
        <v>413</v>
      </c>
      <c r="D63" s="191"/>
      <c r="E63" s="178" t="s">
        <v>414</v>
      </c>
      <c r="F63" s="73"/>
      <c r="G63" s="73"/>
      <c r="H63" s="73">
        <f t="shared" si="11"/>
        <v>98009984.920000136</v>
      </c>
      <c r="I63" s="73">
        <v>7.3800000000000008</v>
      </c>
      <c r="J63" s="74"/>
      <c r="K63" s="73">
        <f t="shared" si="12"/>
        <v>35174.5</v>
      </c>
      <c r="L63" s="185">
        <f t="shared" si="16"/>
        <v>98045159.420000136</v>
      </c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95"/>
      <c r="AR63" s="100"/>
      <c r="AS63" s="95"/>
      <c r="AT63" s="100"/>
      <c r="AU63" s="520"/>
      <c r="AW63" s="115">
        <f t="shared" si="0"/>
        <v>0</v>
      </c>
      <c r="AX63" s="115">
        <f t="shared" si="1"/>
        <v>0</v>
      </c>
      <c r="AY63" s="112">
        <f t="shared" si="6"/>
        <v>0</v>
      </c>
      <c r="AZ63" s="131"/>
    </row>
    <row r="64" spans="1:54" s="134" customFormat="1" ht="15.75" customHeight="1" x14ac:dyDescent="0.25">
      <c r="A64" s="518"/>
      <c r="B64" s="189"/>
      <c r="C64" s="189"/>
      <c r="D64" s="191"/>
      <c r="E64" s="191"/>
      <c r="F64" s="73"/>
      <c r="G64" s="73"/>
      <c r="H64" s="73">
        <f t="shared" si="11"/>
        <v>98009984.920000136</v>
      </c>
      <c r="I64" s="74"/>
      <c r="J64" s="74"/>
      <c r="K64" s="73">
        <f t="shared" si="12"/>
        <v>35174.5</v>
      </c>
      <c r="L64" s="185">
        <f t="shared" si="16"/>
        <v>98045159.420000136</v>
      </c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98"/>
      <c r="AR64" s="102"/>
      <c r="AS64" s="98"/>
      <c r="AT64" s="102"/>
      <c r="AU64" s="519"/>
      <c r="AW64" s="115">
        <f t="shared" si="0"/>
        <v>0</v>
      </c>
      <c r="AX64" s="115">
        <f t="shared" si="1"/>
        <v>0</v>
      </c>
      <c r="AY64" s="112">
        <f t="shared" si="6"/>
        <v>0</v>
      </c>
      <c r="AZ64" s="131"/>
    </row>
    <row r="65" spans="1:54" s="131" customFormat="1" ht="16.5" customHeight="1" thickBot="1" x14ac:dyDescent="0.3">
      <c r="A65" s="522"/>
      <c r="B65" s="193"/>
      <c r="C65" s="193"/>
      <c r="D65" s="194"/>
      <c r="E65" s="195" t="s">
        <v>403</v>
      </c>
      <c r="F65" s="75">
        <f>SUM(F51:F64)</f>
        <v>710680.53</v>
      </c>
      <c r="G65" s="75">
        <f>SUM(G51:G64)</f>
        <v>575371.5</v>
      </c>
      <c r="H65" s="75">
        <f>H64</f>
        <v>98009984.920000136</v>
      </c>
      <c r="I65" s="75">
        <f>SUM(I51:I64)</f>
        <v>7.3800000000000008</v>
      </c>
      <c r="J65" s="75">
        <f>SUM(J51:J64)</f>
        <v>0</v>
      </c>
      <c r="K65" s="196">
        <f>K64</f>
        <v>35174.5</v>
      </c>
      <c r="L65" s="75">
        <f t="shared" si="4"/>
        <v>98045159.420000136</v>
      </c>
      <c r="M65" s="75">
        <f t="shared" ref="M65:AU65" si="17">SUM(M51:M64)</f>
        <v>135000</v>
      </c>
      <c r="N65" s="75">
        <f t="shared" si="17"/>
        <v>0</v>
      </c>
      <c r="O65" s="75">
        <f t="shared" si="17"/>
        <v>0</v>
      </c>
      <c r="P65" s="75">
        <f t="shared" si="17"/>
        <v>2550</v>
      </c>
      <c r="Q65" s="75">
        <f t="shared" si="17"/>
        <v>268000</v>
      </c>
      <c r="R65" s="75">
        <f t="shared" si="17"/>
        <v>0</v>
      </c>
      <c r="S65" s="75">
        <f t="shared" si="17"/>
        <v>0</v>
      </c>
      <c r="T65" s="75">
        <f t="shared" si="17"/>
        <v>0</v>
      </c>
      <c r="U65" s="75">
        <f t="shared" si="17"/>
        <v>0</v>
      </c>
      <c r="V65" s="75">
        <f t="shared" si="17"/>
        <v>0</v>
      </c>
      <c r="W65" s="75">
        <f t="shared" si="17"/>
        <v>0</v>
      </c>
      <c r="X65" s="75">
        <f t="shared" si="17"/>
        <v>0</v>
      </c>
      <c r="Y65" s="75">
        <f t="shared" si="17"/>
        <v>147000</v>
      </c>
      <c r="Z65" s="75">
        <f t="shared" si="17"/>
        <v>0</v>
      </c>
      <c r="AA65" s="75">
        <f t="shared" si="17"/>
        <v>0</v>
      </c>
      <c r="AB65" s="75">
        <f t="shared" si="17"/>
        <v>0</v>
      </c>
      <c r="AC65" s="75">
        <f t="shared" si="17"/>
        <v>0</v>
      </c>
      <c r="AD65" s="75">
        <f t="shared" si="17"/>
        <v>0</v>
      </c>
      <c r="AE65" s="75">
        <f t="shared" si="17"/>
        <v>0</v>
      </c>
      <c r="AF65" s="75">
        <f t="shared" si="17"/>
        <v>0</v>
      </c>
      <c r="AG65" s="75">
        <f t="shared" si="17"/>
        <v>0</v>
      </c>
      <c r="AH65" s="75">
        <f t="shared" si="17"/>
        <v>0</v>
      </c>
      <c r="AI65" s="75">
        <f t="shared" si="17"/>
        <v>0</v>
      </c>
      <c r="AJ65" s="75">
        <f t="shared" si="17"/>
        <v>0</v>
      </c>
      <c r="AK65" s="75">
        <f t="shared" si="17"/>
        <v>6562.5</v>
      </c>
      <c r="AL65" s="75">
        <f t="shared" si="17"/>
        <v>-18131.400000000001</v>
      </c>
      <c r="AM65" s="75">
        <f t="shared" si="17"/>
        <v>0</v>
      </c>
      <c r="AN65" s="75">
        <f t="shared" si="17"/>
        <v>1790</v>
      </c>
      <c r="AO65" s="75">
        <f t="shared" si="17"/>
        <v>2625</v>
      </c>
      <c r="AP65" s="75">
        <f t="shared" si="17"/>
        <v>-15667.599999999999</v>
      </c>
      <c r="AQ65" s="94">
        <f t="shared" si="17"/>
        <v>0</v>
      </c>
      <c r="AR65" s="94">
        <f t="shared" si="17"/>
        <v>0</v>
      </c>
      <c r="AS65" s="94">
        <f t="shared" si="17"/>
        <v>0</v>
      </c>
      <c r="AT65" s="94">
        <f t="shared" si="17"/>
        <v>0</v>
      </c>
      <c r="AU65" s="523">
        <f t="shared" si="17"/>
        <v>0</v>
      </c>
      <c r="AW65" s="115">
        <f t="shared" si="0"/>
        <v>552550</v>
      </c>
      <c r="AX65" s="115">
        <f t="shared" si="1"/>
        <v>552550</v>
      </c>
      <c r="AY65" s="112">
        <f t="shared" si="6"/>
        <v>0</v>
      </c>
    </row>
    <row r="66" spans="1:54" s="134" customFormat="1" ht="17.25" customHeight="1" x14ac:dyDescent="0.25">
      <c r="A66" s="518"/>
      <c r="B66" s="189"/>
      <c r="C66" s="189"/>
      <c r="D66" s="197"/>
      <c r="E66" s="178"/>
      <c r="F66" s="73"/>
      <c r="G66" s="73"/>
      <c r="H66" s="73"/>
      <c r="I66" s="73"/>
      <c r="J66" s="73"/>
      <c r="K66" s="76"/>
      <c r="L66" s="185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185"/>
      <c r="AL66" s="185"/>
      <c r="AM66" s="185"/>
      <c r="AN66" s="185"/>
      <c r="AO66" s="185"/>
      <c r="AP66" s="185"/>
      <c r="AQ66" s="99"/>
      <c r="AR66" s="103"/>
      <c r="AS66" s="99"/>
      <c r="AT66" s="103"/>
      <c r="AU66" s="521"/>
      <c r="AW66" s="115">
        <f t="shared" si="0"/>
        <v>0</v>
      </c>
      <c r="AX66" s="115">
        <f t="shared" si="1"/>
        <v>0</v>
      </c>
      <c r="AY66" s="112">
        <f t="shared" si="6"/>
        <v>0</v>
      </c>
      <c r="AZ66" s="131"/>
      <c r="BB66" s="138"/>
    </row>
    <row r="67" spans="1:54" s="131" customFormat="1" ht="32.25" customHeight="1" thickBot="1" x14ac:dyDescent="0.3">
      <c r="A67" s="525"/>
      <c r="B67" s="199"/>
      <c r="C67" s="199"/>
      <c r="D67" s="200"/>
      <c r="E67" s="201" t="s">
        <v>404</v>
      </c>
      <c r="F67" s="77">
        <f>+F39+F50+F65</f>
        <v>2904639.9800000004</v>
      </c>
      <c r="G67" s="77">
        <f>+G39+G50+G65</f>
        <v>11052124.979999997</v>
      </c>
      <c r="H67" s="77">
        <f>H65</f>
        <v>98009984.920000136</v>
      </c>
      <c r="I67" s="77">
        <f>+I39+I50+I65</f>
        <v>516.39</v>
      </c>
      <c r="J67" s="77">
        <f>+J39+J50+J65</f>
        <v>0</v>
      </c>
      <c r="K67" s="202">
        <f>K65</f>
        <v>35174.5</v>
      </c>
      <c r="L67" s="77">
        <f t="shared" si="4"/>
        <v>98045159.420000136</v>
      </c>
      <c r="M67" s="77">
        <f t="shared" ref="M67:AU67" si="18">+M39+M50+M65</f>
        <v>405000</v>
      </c>
      <c r="N67" s="77">
        <f t="shared" si="18"/>
        <v>2207380</v>
      </c>
      <c r="O67" s="77">
        <f t="shared" si="18"/>
        <v>0</v>
      </c>
      <c r="P67" s="77">
        <f t="shared" si="18"/>
        <v>2550</v>
      </c>
      <c r="Q67" s="77">
        <f t="shared" si="18"/>
        <v>2890350</v>
      </c>
      <c r="R67" s="77">
        <f t="shared" si="18"/>
        <v>194944.01</v>
      </c>
      <c r="S67" s="77">
        <f t="shared" si="18"/>
        <v>0</v>
      </c>
      <c r="T67" s="77">
        <f t="shared" si="18"/>
        <v>0</v>
      </c>
      <c r="U67" s="77">
        <f t="shared" si="18"/>
        <v>154600</v>
      </c>
      <c r="V67" s="77">
        <f t="shared" si="18"/>
        <v>0</v>
      </c>
      <c r="W67" s="77">
        <f t="shared" si="18"/>
        <v>1135000</v>
      </c>
      <c r="X67" s="77">
        <f t="shared" si="18"/>
        <v>0</v>
      </c>
      <c r="Y67" s="77">
        <f t="shared" si="18"/>
        <v>2061075</v>
      </c>
      <c r="Z67" s="77">
        <f t="shared" si="18"/>
        <v>0</v>
      </c>
      <c r="AA67" s="77">
        <f t="shared" si="18"/>
        <v>0</v>
      </c>
      <c r="AB67" s="77">
        <f t="shared" si="18"/>
        <v>0</v>
      </c>
      <c r="AC67" s="77">
        <f t="shared" si="18"/>
        <v>0</v>
      </c>
      <c r="AD67" s="77">
        <f t="shared" si="18"/>
        <v>223000</v>
      </c>
      <c r="AE67" s="77">
        <f t="shared" si="18"/>
        <v>0</v>
      </c>
      <c r="AF67" s="77">
        <f t="shared" si="18"/>
        <v>0</v>
      </c>
      <c r="AG67" s="77">
        <f t="shared" si="18"/>
        <v>1742529.15</v>
      </c>
      <c r="AH67" s="77">
        <f t="shared" si="18"/>
        <v>2230</v>
      </c>
      <c r="AI67" s="77">
        <f t="shared" si="18"/>
        <v>0</v>
      </c>
      <c r="AJ67" s="77">
        <f t="shared" si="18"/>
        <v>-2.8571428993018344E-3</v>
      </c>
      <c r="AK67" s="77">
        <f t="shared" si="18"/>
        <v>6562.5</v>
      </c>
      <c r="AL67" s="77">
        <f t="shared" si="18"/>
        <v>8039.9999999999927</v>
      </c>
      <c r="AM67" s="77">
        <f t="shared" si="18"/>
        <v>0</v>
      </c>
      <c r="AN67" s="77">
        <f t="shared" si="18"/>
        <v>1790.0014285714242</v>
      </c>
      <c r="AO67" s="77">
        <f t="shared" si="18"/>
        <v>2625</v>
      </c>
      <c r="AP67" s="77">
        <f t="shared" si="18"/>
        <v>1779.9999999999927</v>
      </c>
      <c r="AQ67" s="104">
        <f t="shared" si="18"/>
        <v>0</v>
      </c>
      <c r="AR67" s="104">
        <f t="shared" si="18"/>
        <v>0</v>
      </c>
      <c r="AS67" s="104">
        <f t="shared" si="18"/>
        <v>0</v>
      </c>
      <c r="AT67" s="104">
        <f t="shared" si="18"/>
        <v>0</v>
      </c>
      <c r="AU67" s="526">
        <f t="shared" si="18"/>
        <v>0</v>
      </c>
      <c r="AW67" s="115">
        <f t="shared" si="0"/>
        <v>11075152.478571426</v>
      </c>
      <c r="AX67" s="115">
        <f t="shared" si="1"/>
        <v>11016428.16</v>
      </c>
      <c r="AY67" s="112">
        <f t="shared" si="6"/>
        <v>58724.318571425974</v>
      </c>
    </row>
    <row r="68" spans="1:54" s="128" customFormat="1" ht="16.5" customHeight="1" thickTop="1" x14ac:dyDescent="0.25">
      <c r="A68" s="527"/>
      <c r="B68" s="283"/>
      <c r="C68" s="283"/>
      <c r="D68" s="284"/>
      <c r="E68" s="285"/>
      <c r="F68" s="286"/>
      <c r="G68" s="286"/>
      <c r="H68" s="287"/>
      <c r="I68" s="286"/>
      <c r="J68" s="286"/>
      <c r="K68" s="287"/>
      <c r="L68" s="286">
        <f t="shared" si="4"/>
        <v>0</v>
      </c>
      <c r="M68" s="286"/>
      <c r="N68" s="286"/>
      <c r="O68" s="286"/>
      <c r="P68" s="286"/>
      <c r="Q68" s="286"/>
      <c r="R68" s="286"/>
      <c r="S68" s="286"/>
      <c r="T68" s="286"/>
      <c r="U68" s="286"/>
      <c r="V68" s="286"/>
      <c r="W68" s="286"/>
      <c r="X68" s="286"/>
      <c r="Y68" s="286"/>
      <c r="Z68" s="286"/>
      <c r="AA68" s="286"/>
      <c r="AB68" s="286"/>
      <c r="AC68" s="286"/>
      <c r="AD68" s="286"/>
      <c r="AE68" s="286"/>
      <c r="AF68" s="286"/>
      <c r="AG68" s="286"/>
      <c r="AH68" s="286"/>
      <c r="AI68" s="286"/>
      <c r="AJ68" s="286"/>
      <c r="AK68" s="286"/>
      <c r="AL68" s="286"/>
      <c r="AM68" s="286"/>
      <c r="AN68" s="286"/>
      <c r="AO68" s="286"/>
      <c r="AP68" s="286"/>
      <c r="AQ68" s="286"/>
      <c r="AR68" s="288"/>
      <c r="AS68" s="286"/>
      <c r="AT68" s="288"/>
      <c r="AU68" s="528"/>
      <c r="AW68" s="115">
        <f t="shared" si="0"/>
        <v>0</v>
      </c>
      <c r="AX68" s="115">
        <f t="shared" si="1"/>
        <v>0</v>
      </c>
      <c r="AY68" s="112">
        <f t="shared" si="6"/>
        <v>0</v>
      </c>
      <c r="AZ68" s="115">
        <f t="shared" ref="AZ68:AZ169" si="19">AY68-J68</f>
        <v>0</v>
      </c>
      <c r="BA68" s="175">
        <f t="shared" ref="BA68:BA182" si="20">AY68-AZ68</f>
        <v>0</v>
      </c>
      <c r="BB68" s="118"/>
    </row>
    <row r="69" spans="1:54" s="295" customFormat="1" ht="15.75" customHeight="1" x14ac:dyDescent="0.25">
      <c r="A69" s="529">
        <v>45383</v>
      </c>
      <c r="B69" s="290"/>
      <c r="C69" s="290"/>
      <c r="D69" s="291"/>
      <c r="E69" s="292" t="s">
        <v>9</v>
      </c>
      <c r="F69" s="293">
        <f>F67</f>
        <v>2904639.9800000004</v>
      </c>
      <c r="G69" s="293">
        <f t="shared" ref="G69:AU69" si="21">G67</f>
        <v>11052124.979999997</v>
      </c>
      <c r="H69" s="293">
        <f t="shared" si="21"/>
        <v>98009984.920000136</v>
      </c>
      <c r="I69" s="293">
        <f t="shared" si="21"/>
        <v>516.39</v>
      </c>
      <c r="J69" s="293">
        <f t="shared" si="21"/>
        <v>0</v>
      </c>
      <c r="K69" s="293">
        <f t="shared" si="21"/>
        <v>35174.5</v>
      </c>
      <c r="L69" s="293">
        <f t="shared" si="21"/>
        <v>98045159.420000136</v>
      </c>
      <c r="M69" s="293">
        <f t="shared" si="21"/>
        <v>405000</v>
      </c>
      <c r="N69" s="676">
        <f t="shared" si="21"/>
        <v>2207380</v>
      </c>
      <c r="O69" s="293">
        <f t="shared" si="21"/>
        <v>0</v>
      </c>
      <c r="P69" s="293">
        <f t="shared" si="21"/>
        <v>2550</v>
      </c>
      <c r="Q69" s="676">
        <f t="shared" si="21"/>
        <v>2890350</v>
      </c>
      <c r="R69" s="293">
        <f t="shared" si="21"/>
        <v>194944.01</v>
      </c>
      <c r="S69" s="293">
        <f t="shared" si="21"/>
        <v>0</v>
      </c>
      <c r="T69" s="293">
        <f t="shared" si="21"/>
        <v>0</v>
      </c>
      <c r="U69" s="293">
        <f t="shared" si="21"/>
        <v>154600</v>
      </c>
      <c r="V69" s="293">
        <f t="shared" si="21"/>
        <v>0</v>
      </c>
      <c r="W69" s="676">
        <f t="shared" si="21"/>
        <v>1135000</v>
      </c>
      <c r="X69" s="676">
        <f t="shared" si="21"/>
        <v>0</v>
      </c>
      <c r="Y69" s="676">
        <f t="shared" si="21"/>
        <v>2061075</v>
      </c>
      <c r="Z69" s="293">
        <f t="shared" si="21"/>
        <v>0</v>
      </c>
      <c r="AA69" s="293">
        <f t="shared" si="21"/>
        <v>0</v>
      </c>
      <c r="AB69" s="293">
        <f t="shared" si="21"/>
        <v>0</v>
      </c>
      <c r="AC69" s="293">
        <f t="shared" si="21"/>
        <v>0</v>
      </c>
      <c r="AD69" s="293">
        <f t="shared" si="21"/>
        <v>223000</v>
      </c>
      <c r="AE69" s="293">
        <f t="shared" si="21"/>
        <v>0</v>
      </c>
      <c r="AF69" s="293">
        <f t="shared" si="21"/>
        <v>0</v>
      </c>
      <c r="AG69" s="293">
        <f t="shared" si="21"/>
        <v>1742529.15</v>
      </c>
      <c r="AH69" s="293">
        <f>'2024 Q1'!AH236</f>
        <v>36319.73000000001</v>
      </c>
      <c r="AI69" s="293">
        <f t="shared" si="21"/>
        <v>0</v>
      </c>
      <c r="AJ69" s="293">
        <f t="shared" si="21"/>
        <v>-2.8571428993018344E-3</v>
      </c>
      <c r="AK69" s="293">
        <f t="shared" si="21"/>
        <v>6562.5</v>
      </c>
      <c r="AL69" s="293">
        <f t="shared" si="21"/>
        <v>8039.9999999999927</v>
      </c>
      <c r="AM69" s="293">
        <f t="shared" si="21"/>
        <v>0</v>
      </c>
      <c r="AN69" s="293">
        <f t="shared" si="21"/>
        <v>1790.0014285714242</v>
      </c>
      <c r="AO69" s="293">
        <f t="shared" si="21"/>
        <v>2625</v>
      </c>
      <c r="AP69" s="293">
        <f t="shared" si="21"/>
        <v>1779.9999999999927</v>
      </c>
      <c r="AQ69" s="293">
        <f t="shared" si="21"/>
        <v>0</v>
      </c>
      <c r="AR69" s="293">
        <f t="shared" si="21"/>
        <v>0</v>
      </c>
      <c r="AS69" s="293">
        <f t="shared" si="21"/>
        <v>0</v>
      </c>
      <c r="AT69" s="293">
        <f t="shared" si="21"/>
        <v>0</v>
      </c>
      <c r="AU69" s="530">
        <f t="shared" si="21"/>
        <v>0</v>
      </c>
      <c r="AW69" s="115">
        <f t="shared" si="0"/>
        <v>11109242.208571425</v>
      </c>
      <c r="AX69" s="115">
        <f t="shared" si="1"/>
        <v>11016428.16</v>
      </c>
      <c r="AY69" s="112">
        <f t="shared" si="6"/>
        <v>92814.048571424559</v>
      </c>
      <c r="AZ69" s="115">
        <f t="shared" si="19"/>
        <v>92814.048571424559</v>
      </c>
      <c r="BA69" s="175">
        <f t="shared" si="20"/>
        <v>0</v>
      </c>
      <c r="BB69" s="118"/>
    </row>
    <row r="70" spans="1:54" s="295" customFormat="1" ht="15.75" customHeight="1" x14ac:dyDescent="0.25">
      <c r="A70" s="531"/>
      <c r="B70" s="297"/>
      <c r="C70" s="297"/>
      <c r="D70" s="298"/>
      <c r="E70" s="299"/>
      <c r="F70" s="300"/>
      <c r="G70" s="300"/>
      <c r="H70" s="76">
        <f>H69+F70-G70</f>
        <v>98009984.920000136</v>
      </c>
      <c r="I70" s="73"/>
      <c r="J70" s="73"/>
      <c r="K70" s="76">
        <f>K69+I70-J70</f>
        <v>35174.5</v>
      </c>
      <c r="L70" s="185">
        <f>H70+K70</f>
        <v>98045159.420000136</v>
      </c>
      <c r="M70" s="300"/>
      <c r="N70" s="300"/>
      <c r="O70" s="300"/>
      <c r="P70" s="300"/>
      <c r="Q70" s="300"/>
      <c r="R70" s="300"/>
      <c r="S70" s="300"/>
      <c r="T70" s="300"/>
      <c r="U70" s="300"/>
      <c r="V70" s="300"/>
      <c r="W70" s="300"/>
      <c r="X70" s="300"/>
      <c r="Y70" s="300"/>
      <c r="Z70" s="300"/>
      <c r="AA70" s="300"/>
      <c r="AB70" s="300"/>
      <c r="AC70" s="300"/>
      <c r="AD70" s="300"/>
      <c r="AE70" s="300"/>
      <c r="AF70" s="300"/>
      <c r="AG70" s="300"/>
      <c r="AH70" s="300"/>
      <c r="AI70" s="300"/>
      <c r="AJ70" s="300"/>
      <c r="AK70" s="300"/>
      <c r="AL70" s="300"/>
      <c r="AM70" s="300"/>
      <c r="AN70" s="300"/>
      <c r="AO70" s="300"/>
      <c r="AP70" s="300"/>
      <c r="AQ70" s="300"/>
      <c r="AR70" s="301"/>
      <c r="AS70" s="300"/>
      <c r="AT70" s="301"/>
      <c r="AU70" s="532"/>
      <c r="AW70" s="115">
        <f t="shared" si="0"/>
        <v>0</v>
      </c>
      <c r="AX70" s="115">
        <f t="shared" si="1"/>
        <v>0</v>
      </c>
      <c r="AY70" s="112">
        <f t="shared" si="6"/>
        <v>0</v>
      </c>
      <c r="AZ70" s="115">
        <f t="shared" si="19"/>
        <v>0</v>
      </c>
      <c r="BA70" s="175">
        <f t="shared" si="20"/>
        <v>0</v>
      </c>
      <c r="BB70" s="118"/>
    </row>
    <row r="71" spans="1:54" s="305" customFormat="1" ht="31.5" customHeight="1" x14ac:dyDescent="0.25">
      <c r="A71" s="518">
        <v>45387</v>
      </c>
      <c r="B71" s="189" t="s">
        <v>474</v>
      </c>
      <c r="C71" s="189" t="s">
        <v>475</v>
      </c>
      <c r="D71" s="197" t="s">
        <v>51</v>
      </c>
      <c r="E71" s="178" t="s">
        <v>476</v>
      </c>
      <c r="F71" s="73"/>
      <c r="G71" s="73">
        <v>20797.5</v>
      </c>
      <c r="H71" s="76">
        <f>H70+F71-G71</f>
        <v>97989187.420000136</v>
      </c>
      <c r="I71" s="73"/>
      <c r="J71" s="73"/>
      <c r="K71" s="76">
        <f>K70+I71-J71</f>
        <v>35174.5</v>
      </c>
      <c r="L71" s="185">
        <f>H71+K71</f>
        <v>98024361.920000136</v>
      </c>
      <c r="M71" s="300"/>
      <c r="N71" s="300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  <c r="AK71" s="185">
        <v>-6562.5</v>
      </c>
      <c r="AL71" s="185">
        <v>-8040</v>
      </c>
      <c r="AM71" s="185">
        <v>0</v>
      </c>
      <c r="AN71" s="185">
        <v>-1790</v>
      </c>
      <c r="AO71" s="185">
        <v>-2625</v>
      </c>
      <c r="AP71" s="185">
        <v>-1780</v>
      </c>
      <c r="AQ71" s="185"/>
      <c r="AR71" s="303"/>
      <c r="AS71" s="185"/>
      <c r="AT71" s="303"/>
      <c r="AU71" s="533"/>
      <c r="AW71" s="115">
        <f t="shared" si="0"/>
        <v>0</v>
      </c>
      <c r="AX71" s="115">
        <f t="shared" si="1"/>
        <v>0</v>
      </c>
      <c r="AY71" s="112">
        <f t="shared" si="6"/>
        <v>0</v>
      </c>
      <c r="AZ71" s="115">
        <f t="shared" si="19"/>
        <v>0</v>
      </c>
      <c r="BA71" s="175">
        <f t="shared" si="20"/>
        <v>0</v>
      </c>
      <c r="BB71" s="118"/>
    </row>
    <row r="72" spans="1:54" s="305" customFormat="1" ht="31.5" customHeight="1" x14ac:dyDescent="0.25">
      <c r="A72" s="518">
        <v>45390</v>
      </c>
      <c r="B72" s="189" t="s">
        <v>477</v>
      </c>
      <c r="C72" s="189">
        <v>92033601</v>
      </c>
      <c r="D72" s="197" t="s">
        <v>63</v>
      </c>
      <c r="E72" s="178" t="s">
        <v>478</v>
      </c>
      <c r="F72" s="73"/>
      <c r="G72" s="73">
        <v>135000</v>
      </c>
      <c r="H72" s="76">
        <f t="shared" ref="H72:H84" si="22">H71+F72-G72</f>
        <v>97854187.420000136</v>
      </c>
      <c r="I72" s="73"/>
      <c r="J72" s="73"/>
      <c r="K72" s="76">
        <f t="shared" ref="K72:K84" si="23">K71+I72-J72</f>
        <v>35174.5</v>
      </c>
      <c r="L72" s="185">
        <f t="shared" ref="L72:L108" si="24">H72+K72</f>
        <v>97889361.920000136</v>
      </c>
      <c r="M72" s="300"/>
      <c r="N72" s="300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>
        <v>135000</v>
      </c>
      <c r="AG72" s="73"/>
      <c r="AH72" s="73"/>
      <c r="AI72" s="73"/>
      <c r="AJ72" s="73"/>
      <c r="AK72" s="185"/>
      <c r="AL72" s="185"/>
      <c r="AM72" s="185"/>
      <c r="AN72" s="185"/>
      <c r="AO72" s="185"/>
      <c r="AP72" s="185"/>
      <c r="AQ72" s="185"/>
      <c r="AR72" s="303"/>
      <c r="AS72" s="185"/>
      <c r="AT72" s="303"/>
      <c r="AU72" s="533"/>
      <c r="AW72" s="115">
        <f t="shared" si="0"/>
        <v>135000</v>
      </c>
      <c r="AX72" s="115">
        <f t="shared" si="1"/>
        <v>135000</v>
      </c>
      <c r="AY72" s="112">
        <f t="shared" si="6"/>
        <v>0</v>
      </c>
      <c r="AZ72" s="115">
        <f t="shared" si="19"/>
        <v>0</v>
      </c>
      <c r="BA72" s="175">
        <f t="shared" si="20"/>
        <v>0</v>
      </c>
      <c r="BB72" s="118"/>
    </row>
    <row r="73" spans="1:54" s="305" customFormat="1" ht="15.75" customHeight="1" x14ac:dyDescent="0.25">
      <c r="A73" s="518">
        <v>45394</v>
      </c>
      <c r="B73" s="189" t="s">
        <v>479</v>
      </c>
      <c r="C73" s="189">
        <v>92033602</v>
      </c>
      <c r="D73" s="197" t="s">
        <v>63</v>
      </c>
      <c r="E73" s="178" t="s">
        <v>480</v>
      </c>
      <c r="F73" s="73"/>
      <c r="G73" s="73">
        <v>60000</v>
      </c>
      <c r="H73" s="76">
        <f t="shared" si="22"/>
        <v>97794187.420000136</v>
      </c>
      <c r="I73" s="73"/>
      <c r="J73" s="73"/>
      <c r="K73" s="76">
        <f t="shared" si="23"/>
        <v>35174.5</v>
      </c>
      <c r="L73" s="185">
        <f t="shared" si="24"/>
        <v>97829361.920000136</v>
      </c>
      <c r="M73" s="300"/>
      <c r="N73" s="300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>
        <v>60000</v>
      </c>
      <c r="AG73" s="73"/>
      <c r="AH73" s="73"/>
      <c r="AI73" s="73"/>
      <c r="AJ73" s="73"/>
      <c r="AK73" s="185"/>
      <c r="AL73" s="185"/>
      <c r="AM73" s="185"/>
      <c r="AN73" s="185"/>
      <c r="AO73" s="185"/>
      <c r="AP73" s="185"/>
      <c r="AQ73" s="185"/>
      <c r="AR73" s="303"/>
      <c r="AS73" s="185"/>
      <c r="AT73" s="303"/>
      <c r="AU73" s="533"/>
      <c r="AW73" s="115">
        <f t="shared" si="0"/>
        <v>60000</v>
      </c>
      <c r="AX73" s="115">
        <f t="shared" si="1"/>
        <v>60000</v>
      </c>
      <c r="AY73" s="112">
        <f t="shared" si="6"/>
        <v>0</v>
      </c>
      <c r="AZ73" s="115">
        <f t="shared" si="19"/>
        <v>0</v>
      </c>
      <c r="BA73" s="175">
        <f t="shared" si="20"/>
        <v>0</v>
      </c>
      <c r="BB73" s="118"/>
    </row>
    <row r="74" spans="1:54" s="305" customFormat="1" ht="15.75" customHeight="1" x14ac:dyDescent="0.25">
      <c r="A74" s="518">
        <v>45394</v>
      </c>
      <c r="B74" s="189"/>
      <c r="C74" s="189" t="s">
        <v>462</v>
      </c>
      <c r="D74" s="197"/>
      <c r="E74" s="178" t="s">
        <v>80</v>
      </c>
      <c r="F74" s="73"/>
      <c r="G74" s="73"/>
      <c r="H74" s="76">
        <f t="shared" si="22"/>
        <v>97794187.420000136</v>
      </c>
      <c r="I74" s="73">
        <v>1500</v>
      </c>
      <c r="J74" s="73"/>
      <c r="K74" s="76">
        <f>K73+I74-J74</f>
        <v>36674.5</v>
      </c>
      <c r="L74" s="185">
        <f t="shared" si="24"/>
        <v>97830861.920000136</v>
      </c>
      <c r="M74" s="300"/>
      <c r="N74" s="300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185"/>
      <c r="AL74" s="185"/>
      <c r="AM74" s="185"/>
      <c r="AN74" s="185"/>
      <c r="AO74" s="185"/>
      <c r="AP74" s="185"/>
      <c r="AQ74" s="185"/>
      <c r="AR74" s="303"/>
      <c r="AS74" s="185"/>
      <c r="AT74" s="303"/>
      <c r="AU74" s="533"/>
      <c r="AW74" s="115">
        <f t="shared" si="0"/>
        <v>0</v>
      </c>
      <c r="AX74" s="115">
        <f t="shared" si="1"/>
        <v>0</v>
      </c>
      <c r="AY74" s="112">
        <f t="shared" si="6"/>
        <v>0</v>
      </c>
      <c r="AZ74" s="115">
        <f t="shared" si="19"/>
        <v>0</v>
      </c>
      <c r="BA74" s="175">
        <f t="shared" si="20"/>
        <v>0</v>
      </c>
      <c r="BB74" s="118"/>
    </row>
    <row r="75" spans="1:54" s="305" customFormat="1" ht="31.5" customHeight="1" x14ac:dyDescent="0.25">
      <c r="A75" s="534">
        <v>45397</v>
      </c>
      <c r="B75" s="189"/>
      <c r="C75" s="490" t="s">
        <v>530</v>
      </c>
      <c r="D75" s="491" t="s">
        <v>63</v>
      </c>
      <c r="E75" s="492" t="s">
        <v>529</v>
      </c>
      <c r="F75" s="73"/>
      <c r="G75" s="73"/>
      <c r="H75" s="493">
        <f t="shared" si="22"/>
        <v>97794187.420000136</v>
      </c>
      <c r="I75" s="494"/>
      <c r="J75" s="494"/>
      <c r="K75" s="493">
        <f t="shared" ref="K75:K78" si="25">K74+I75-J75</f>
        <v>36674.5</v>
      </c>
      <c r="L75" s="495">
        <f t="shared" si="24"/>
        <v>97830861.920000136</v>
      </c>
      <c r="M75" s="302">
        <v>135000</v>
      </c>
      <c r="N75" s="300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>
        <v>-135000</v>
      </c>
      <c r="AG75" s="73"/>
      <c r="AH75" s="73"/>
      <c r="AI75" s="73"/>
      <c r="AJ75" s="73"/>
      <c r="AK75" s="185"/>
      <c r="AL75" s="185"/>
      <c r="AM75" s="185"/>
      <c r="AN75" s="185"/>
      <c r="AO75" s="185"/>
      <c r="AP75" s="185"/>
      <c r="AQ75" s="185"/>
      <c r="AR75" s="303"/>
      <c r="AS75" s="185"/>
      <c r="AT75" s="303"/>
      <c r="AU75" s="533"/>
      <c r="AW75" s="115">
        <f t="shared" si="0"/>
        <v>0</v>
      </c>
      <c r="AX75" s="115">
        <f t="shared" si="1"/>
        <v>0</v>
      </c>
      <c r="AY75" s="112">
        <f t="shared" si="6"/>
        <v>0</v>
      </c>
      <c r="AZ75" s="115">
        <f t="shared" si="19"/>
        <v>0</v>
      </c>
      <c r="BA75" s="175">
        <f t="shared" si="20"/>
        <v>0</v>
      </c>
      <c r="BB75" s="118"/>
    </row>
    <row r="76" spans="1:54" s="295" customFormat="1" ht="31.5" customHeight="1" x14ac:dyDescent="0.25">
      <c r="A76" s="518">
        <v>45399</v>
      </c>
      <c r="B76" s="189"/>
      <c r="C76" s="189" t="s">
        <v>464</v>
      </c>
      <c r="D76" s="197"/>
      <c r="E76" s="178" t="s">
        <v>463</v>
      </c>
      <c r="F76" s="302">
        <v>18594245.640000001</v>
      </c>
      <c r="G76" s="302"/>
      <c r="H76" s="76">
        <f t="shared" si="22"/>
        <v>116388433.06000014</v>
      </c>
      <c r="I76" s="73"/>
      <c r="J76" s="73"/>
      <c r="K76" s="76">
        <f t="shared" si="25"/>
        <v>36674.5</v>
      </c>
      <c r="L76" s="185">
        <f t="shared" si="24"/>
        <v>116425107.56000014</v>
      </c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2"/>
      <c r="AF76" s="302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1"/>
      <c r="AS76" s="300"/>
      <c r="AT76" s="301"/>
      <c r="AU76" s="532"/>
      <c r="AW76" s="115">
        <f t="shared" si="0"/>
        <v>0</v>
      </c>
      <c r="AX76" s="115">
        <f t="shared" si="1"/>
        <v>0</v>
      </c>
      <c r="AY76" s="112">
        <f t="shared" si="6"/>
        <v>0</v>
      </c>
      <c r="AZ76" s="115">
        <f t="shared" si="19"/>
        <v>0</v>
      </c>
      <c r="BA76" s="175">
        <f t="shared" si="20"/>
        <v>0</v>
      </c>
      <c r="BB76" s="118"/>
    </row>
    <row r="77" spans="1:54" s="295" customFormat="1" ht="31.5" customHeight="1" x14ac:dyDescent="0.25">
      <c r="A77" s="518">
        <v>45399</v>
      </c>
      <c r="B77" s="189"/>
      <c r="C77" s="189" t="s">
        <v>466</v>
      </c>
      <c r="D77" s="189"/>
      <c r="E77" s="191" t="s">
        <v>465</v>
      </c>
      <c r="F77" s="302">
        <v>297771.2</v>
      </c>
      <c r="G77" s="300"/>
      <c r="H77" s="76">
        <f t="shared" si="22"/>
        <v>116686204.26000014</v>
      </c>
      <c r="I77" s="73"/>
      <c r="J77" s="73"/>
      <c r="K77" s="76">
        <f t="shared" si="25"/>
        <v>36674.5</v>
      </c>
      <c r="L77" s="185">
        <f t="shared" si="24"/>
        <v>116722878.76000014</v>
      </c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1"/>
      <c r="AS77" s="300"/>
      <c r="AT77" s="301"/>
      <c r="AU77" s="532"/>
      <c r="AW77" s="115">
        <f t="shared" ref="AW77:AW113" si="26">G77+J77+SUM(AH77:AU77)</f>
        <v>0</v>
      </c>
      <c r="AX77" s="115">
        <f t="shared" ref="AX77:AX113" si="27">SUM(M77:AG77)</f>
        <v>0</v>
      </c>
      <c r="AY77" s="112">
        <f t="shared" si="6"/>
        <v>0</v>
      </c>
      <c r="AZ77" s="115">
        <f t="shared" si="19"/>
        <v>0</v>
      </c>
      <c r="BA77" s="175">
        <f t="shared" si="20"/>
        <v>0</v>
      </c>
      <c r="BB77" s="118"/>
    </row>
    <row r="78" spans="1:54" s="295" customFormat="1" ht="31.5" customHeight="1" x14ac:dyDescent="0.25">
      <c r="A78" s="518">
        <v>45399</v>
      </c>
      <c r="B78" s="189"/>
      <c r="C78" s="189" t="s">
        <v>468</v>
      </c>
      <c r="D78" s="189"/>
      <c r="E78" s="191" t="s">
        <v>467</v>
      </c>
      <c r="F78" s="302">
        <v>357132.55</v>
      </c>
      <c r="G78" s="300"/>
      <c r="H78" s="76">
        <f t="shared" si="22"/>
        <v>117043336.81000014</v>
      </c>
      <c r="I78" s="73"/>
      <c r="J78" s="73"/>
      <c r="K78" s="76">
        <f t="shared" si="25"/>
        <v>36674.5</v>
      </c>
      <c r="L78" s="185">
        <f t="shared" si="24"/>
        <v>117080011.31000014</v>
      </c>
      <c r="M78" s="300"/>
      <c r="N78" s="300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1"/>
      <c r="AS78" s="300"/>
      <c r="AT78" s="301"/>
      <c r="AU78" s="532"/>
      <c r="AW78" s="115">
        <f t="shared" si="26"/>
        <v>0</v>
      </c>
      <c r="AX78" s="115">
        <f t="shared" si="27"/>
        <v>0</v>
      </c>
      <c r="AY78" s="112">
        <f t="shared" si="6"/>
        <v>0</v>
      </c>
      <c r="AZ78" s="115">
        <f t="shared" si="19"/>
        <v>0</v>
      </c>
      <c r="BA78" s="175">
        <f t="shared" si="20"/>
        <v>0</v>
      </c>
      <c r="BB78" s="118"/>
    </row>
    <row r="79" spans="1:54" s="305" customFormat="1" ht="31.5" customHeight="1" x14ac:dyDescent="0.25">
      <c r="A79" s="518">
        <v>45399</v>
      </c>
      <c r="B79" s="189"/>
      <c r="C79" s="189" t="s">
        <v>470</v>
      </c>
      <c r="D79" s="197"/>
      <c r="E79" s="178" t="s">
        <v>469</v>
      </c>
      <c r="F79" s="73">
        <v>297771.2</v>
      </c>
      <c r="G79" s="73"/>
      <c r="H79" s="76">
        <f t="shared" si="22"/>
        <v>117341108.01000014</v>
      </c>
      <c r="I79" s="73"/>
      <c r="J79" s="73"/>
      <c r="K79" s="76">
        <f t="shared" si="23"/>
        <v>36674.5</v>
      </c>
      <c r="L79" s="185">
        <f t="shared" si="24"/>
        <v>117377782.51000014</v>
      </c>
      <c r="M79" s="300"/>
      <c r="N79" s="300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185"/>
      <c r="AL79" s="185"/>
      <c r="AM79" s="185"/>
      <c r="AN79" s="185"/>
      <c r="AO79" s="185"/>
      <c r="AP79" s="185"/>
      <c r="AQ79" s="185"/>
      <c r="AR79" s="303"/>
      <c r="AS79" s="185"/>
      <c r="AT79" s="303"/>
      <c r="AU79" s="533"/>
      <c r="AW79" s="115">
        <f t="shared" si="26"/>
        <v>0</v>
      </c>
      <c r="AX79" s="115">
        <f t="shared" si="27"/>
        <v>0</v>
      </c>
      <c r="AY79" s="112">
        <f t="shared" si="6"/>
        <v>0</v>
      </c>
      <c r="AZ79" s="115">
        <f t="shared" si="19"/>
        <v>0</v>
      </c>
      <c r="BA79" s="175">
        <f t="shared" si="20"/>
        <v>0</v>
      </c>
      <c r="BB79" s="118"/>
    </row>
    <row r="80" spans="1:54" s="305" customFormat="1" ht="31.5" customHeight="1" x14ac:dyDescent="0.25">
      <c r="A80" s="518">
        <v>45399</v>
      </c>
      <c r="B80" s="189"/>
      <c r="C80" s="189" t="s">
        <v>472</v>
      </c>
      <c r="D80" s="197"/>
      <c r="E80" s="178" t="s">
        <v>471</v>
      </c>
      <c r="F80" s="73">
        <v>138441.01</v>
      </c>
      <c r="G80" s="73"/>
      <c r="H80" s="76">
        <f t="shared" si="22"/>
        <v>117479549.02000014</v>
      </c>
      <c r="I80" s="73"/>
      <c r="J80" s="73"/>
      <c r="K80" s="76">
        <f t="shared" si="23"/>
        <v>36674.5</v>
      </c>
      <c r="L80" s="185">
        <f t="shared" si="24"/>
        <v>117516223.52000014</v>
      </c>
      <c r="M80" s="300"/>
      <c r="N80" s="300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185"/>
      <c r="AL80" s="185"/>
      <c r="AM80" s="185"/>
      <c r="AN80" s="185"/>
      <c r="AO80" s="185"/>
      <c r="AP80" s="185"/>
      <c r="AQ80" s="185"/>
      <c r="AR80" s="303"/>
      <c r="AS80" s="185"/>
      <c r="AT80" s="303"/>
      <c r="AU80" s="533"/>
      <c r="AW80" s="115">
        <f t="shared" si="26"/>
        <v>0</v>
      </c>
      <c r="AX80" s="115">
        <f t="shared" si="27"/>
        <v>0</v>
      </c>
      <c r="AY80" s="112">
        <f t="shared" si="6"/>
        <v>0</v>
      </c>
      <c r="AZ80" s="115">
        <f t="shared" si="19"/>
        <v>0</v>
      </c>
      <c r="BA80" s="175">
        <f t="shared" si="20"/>
        <v>0</v>
      </c>
      <c r="BB80" s="118"/>
    </row>
    <row r="81" spans="1:54" s="305" customFormat="1" ht="15.75" customHeight="1" x14ac:dyDescent="0.25">
      <c r="A81" s="518">
        <v>45404</v>
      </c>
      <c r="B81" s="189"/>
      <c r="C81" s="189" t="s">
        <v>473</v>
      </c>
      <c r="D81" s="197"/>
      <c r="E81" s="178" t="s">
        <v>80</v>
      </c>
      <c r="F81" s="73"/>
      <c r="G81" s="73"/>
      <c r="H81" s="76">
        <f t="shared" si="22"/>
        <v>117479549.02000014</v>
      </c>
      <c r="I81" s="73">
        <v>1500</v>
      </c>
      <c r="J81" s="73"/>
      <c r="K81" s="76">
        <f t="shared" si="23"/>
        <v>38174.5</v>
      </c>
      <c r="L81" s="185">
        <f t="shared" si="24"/>
        <v>117517723.52000014</v>
      </c>
      <c r="M81" s="300"/>
      <c r="N81" s="300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185"/>
      <c r="AL81" s="185"/>
      <c r="AM81" s="185"/>
      <c r="AN81" s="185"/>
      <c r="AO81" s="185"/>
      <c r="AP81" s="185"/>
      <c r="AQ81" s="185"/>
      <c r="AR81" s="303"/>
      <c r="AS81" s="185"/>
      <c r="AT81" s="303"/>
      <c r="AU81" s="533"/>
      <c r="AW81" s="115">
        <f t="shared" si="26"/>
        <v>0</v>
      </c>
      <c r="AX81" s="115">
        <f t="shared" si="27"/>
        <v>0</v>
      </c>
      <c r="AY81" s="112">
        <f t="shared" ref="AY81:AY113" si="28">AW81-AX81</f>
        <v>0</v>
      </c>
      <c r="AZ81" s="115">
        <f t="shared" si="19"/>
        <v>0</v>
      </c>
      <c r="BA81" s="175">
        <f t="shared" si="20"/>
        <v>0</v>
      </c>
      <c r="BB81" s="118"/>
    </row>
    <row r="82" spans="1:54" s="366" customFormat="1" ht="31.5" customHeight="1" x14ac:dyDescent="0.25">
      <c r="A82" s="535">
        <v>45407</v>
      </c>
      <c r="B82" s="351"/>
      <c r="C82" s="351" t="s">
        <v>531</v>
      </c>
      <c r="D82" s="352" t="s">
        <v>63</v>
      </c>
      <c r="E82" s="353" t="s">
        <v>532</v>
      </c>
      <c r="F82" s="356"/>
      <c r="G82" s="356"/>
      <c r="H82" s="357"/>
      <c r="I82" s="356"/>
      <c r="J82" s="356"/>
      <c r="K82" s="357"/>
      <c r="L82" s="358"/>
      <c r="M82" s="359"/>
      <c r="N82" s="359"/>
      <c r="O82" s="356"/>
      <c r="P82" s="356"/>
      <c r="Q82" s="356"/>
      <c r="R82" s="356"/>
      <c r="S82" s="356">
        <v>60000</v>
      </c>
      <c r="T82" s="356"/>
      <c r="U82" s="356"/>
      <c r="V82" s="356"/>
      <c r="W82" s="356"/>
      <c r="X82" s="356"/>
      <c r="Y82" s="356"/>
      <c r="Z82" s="356"/>
      <c r="AA82" s="356"/>
      <c r="AB82" s="356"/>
      <c r="AC82" s="356"/>
      <c r="AD82" s="356"/>
      <c r="AE82" s="356"/>
      <c r="AF82" s="356">
        <v>-60000</v>
      </c>
      <c r="AG82" s="356"/>
      <c r="AH82" s="356"/>
      <c r="AI82" s="356"/>
      <c r="AJ82" s="356"/>
      <c r="AK82" s="358"/>
      <c r="AL82" s="358"/>
      <c r="AM82" s="358"/>
      <c r="AN82" s="358"/>
      <c r="AO82" s="358"/>
      <c r="AP82" s="358"/>
      <c r="AQ82" s="358"/>
      <c r="AR82" s="360"/>
      <c r="AS82" s="358"/>
      <c r="AT82" s="360"/>
      <c r="AU82" s="536"/>
      <c r="AW82" s="362">
        <f t="shared" si="26"/>
        <v>0</v>
      </c>
      <c r="AX82" s="362">
        <f t="shared" si="27"/>
        <v>0</v>
      </c>
      <c r="AY82" s="363">
        <f t="shared" si="28"/>
        <v>0</v>
      </c>
      <c r="AZ82" s="362">
        <f t="shared" si="19"/>
        <v>0</v>
      </c>
      <c r="BA82" s="364">
        <f t="shared" si="20"/>
        <v>0</v>
      </c>
      <c r="BB82" s="365"/>
    </row>
    <row r="83" spans="1:54" s="305" customFormat="1" ht="15.75" customHeight="1" x14ac:dyDescent="0.25">
      <c r="A83" s="518">
        <v>45407</v>
      </c>
      <c r="B83" s="189" t="s">
        <v>481</v>
      </c>
      <c r="C83" s="189">
        <v>92033603</v>
      </c>
      <c r="D83" s="197" t="s">
        <v>63</v>
      </c>
      <c r="E83" s="178" t="s">
        <v>482</v>
      </c>
      <c r="F83" s="73"/>
      <c r="G83" s="73">
        <v>70000</v>
      </c>
      <c r="H83" s="76">
        <f>H81+F83-G83</f>
        <v>117409549.02000014</v>
      </c>
      <c r="I83" s="73"/>
      <c r="J83" s="73"/>
      <c r="K83" s="76">
        <f>K81+I83-J83</f>
        <v>38174.5</v>
      </c>
      <c r="L83" s="185">
        <f t="shared" si="24"/>
        <v>117447723.52000014</v>
      </c>
      <c r="M83" s="300"/>
      <c r="N83" s="300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>
        <v>70000</v>
      </c>
      <c r="AG83" s="73"/>
      <c r="AH83" s="73"/>
      <c r="AI83" s="73"/>
      <c r="AJ83" s="73"/>
      <c r="AK83" s="185"/>
      <c r="AL83" s="185"/>
      <c r="AM83" s="185"/>
      <c r="AN83" s="185"/>
      <c r="AO83" s="185"/>
      <c r="AP83" s="185"/>
      <c r="AQ83" s="185"/>
      <c r="AR83" s="303"/>
      <c r="AS83" s="185"/>
      <c r="AT83" s="303"/>
      <c r="AU83" s="533"/>
      <c r="AW83" s="115">
        <f t="shared" si="26"/>
        <v>70000</v>
      </c>
      <c r="AX83" s="115">
        <f t="shared" si="27"/>
        <v>70000</v>
      </c>
      <c r="AY83" s="112">
        <f t="shared" si="28"/>
        <v>0</v>
      </c>
      <c r="AZ83" s="115">
        <f t="shared" si="19"/>
        <v>0</v>
      </c>
      <c r="BA83" s="175">
        <f t="shared" si="20"/>
        <v>0</v>
      </c>
      <c r="BB83" s="118"/>
    </row>
    <row r="84" spans="1:54" s="305" customFormat="1" ht="15.75" customHeight="1" x14ac:dyDescent="0.25">
      <c r="A84" s="518"/>
      <c r="B84" s="189"/>
      <c r="C84" s="189"/>
      <c r="D84" s="197"/>
      <c r="E84" s="178"/>
      <c r="F84" s="73"/>
      <c r="G84" s="73"/>
      <c r="H84" s="76">
        <f t="shared" si="22"/>
        <v>117409549.02000014</v>
      </c>
      <c r="I84" s="73"/>
      <c r="J84" s="73"/>
      <c r="K84" s="76">
        <f t="shared" si="23"/>
        <v>38174.5</v>
      </c>
      <c r="L84" s="185">
        <f t="shared" si="24"/>
        <v>117447723.52000014</v>
      </c>
      <c r="M84" s="300"/>
      <c r="N84" s="300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185"/>
      <c r="AL84" s="185"/>
      <c r="AM84" s="185"/>
      <c r="AN84" s="185"/>
      <c r="AO84" s="185"/>
      <c r="AP84" s="185"/>
      <c r="AQ84" s="185"/>
      <c r="AR84" s="303"/>
      <c r="AS84" s="185"/>
      <c r="AT84" s="303"/>
      <c r="AU84" s="533"/>
      <c r="AW84" s="115">
        <f t="shared" si="26"/>
        <v>0</v>
      </c>
      <c r="AX84" s="115">
        <f t="shared" si="27"/>
        <v>0</v>
      </c>
      <c r="AY84" s="112">
        <f t="shared" si="28"/>
        <v>0</v>
      </c>
      <c r="AZ84" s="115">
        <f t="shared" si="19"/>
        <v>0</v>
      </c>
      <c r="BA84" s="175">
        <f t="shared" si="20"/>
        <v>0</v>
      </c>
      <c r="BB84" s="118"/>
    </row>
    <row r="85" spans="1:54" s="111" customFormat="1" ht="16.5" customHeight="1" thickBot="1" x14ac:dyDescent="0.3">
      <c r="A85" s="522"/>
      <c r="B85" s="193"/>
      <c r="C85" s="193"/>
      <c r="D85" s="194"/>
      <c r="E85" s="195" t="s">
        <v>461</v>
      </c>
      <c r="F85" s="75">
        <f>SUM(F70:F84)</f>
        <v>19685361.600000001</v>
      </c>
      <c r="G85" s="75">
        <f>SUM(G70:G84)</f>
        <v>285797.5</v>
      </c>
      <c r="H85" s="196">
        <f>H84</f>
        <v>117409549.02000014</v>
      </c>
      <c r="I85" s="75">
        <f>SUM(I70:I84)</f>
        <v>3000</v>
      </c>
      <c r="J85" s="75">
        <f>SUM(J70:J84)</f>
        <v>0</v>
      </c>
      <c r="K85" s="196">
        <f>K84</f>
        <v>38174.5</v>
      </c>
      <c r="L85" s="75">
        <f t="shared" si="24"/>
        <v>117447723.52000014</v>
      </c>
      <c r="M85" s="75">
        <f t="shared" ref="M85:AU85" si="29">SUM(M70:M84)</f>
        <v>135000</v>
      </c>
      <c r="N85" s="75">
        <f t="shared" si="29"/>
        <v>0</v>
      </c>
      <c r="O85" s="75">
        <f t="shared" si="29"/>
        <v>0</v>
      </c>
      <c r="P85" s="75">
        <f t="shared" si="29"/>
        <v>0</v>
      </c>
      <c r="Q85" s="75">
        <f t="shared" si="29"/>
        <v>0</v>
      </c>
      <c r="R85" s="75">
        <f t="shared" si="29"/>
        <v>0</v>
      </c>
      <c r="S85" s="75">
        <f t="shared" si="29"/>
        <v>60000</v>
      </c>
      <c r="T85" s="75">
        <f t="shared" si="29"/>
        <v>0</v>
      </c>
      <c r="U85" s="75">
        <f t="shared" si="29"/>
        <v>0</v>
      </c>
      <c r="V85" s="75">
        <f t="shared" si="29"/>
        <v>0</v>
      </c>
      <c r="W85" s="75">
        <f t="shared" si="29"/>
        <v>0</v>
      </c>
      <c r="X85" s="75">
        <f t="shared" si="29"/>
        <v>0</v>
      </c>
      <c r="Y85" s="75">
        <f t="shared" si="29"/>
        <v>0</v>
      </c>
      <c r="Z85" s="75">
        <f t="shared" si="29"/>
        <v>0</v>
      </c>
      <c r="AA85" s="75">
        <f t="shared" si="29"/>
        <v>0</v>
      </c>
      <c r="AB85" s="75">
        <f t="shared" si="29"/>
        <v>0</v>
      </c>
      <c r="AC85" s="75">
        <f t="shared" si="29"/>
        <v>0</v>
      </c>
      <c r="AD85" s="75">
        <f t="shared" si="29"/>
        <v>0</v>
      </c>
      <c r="AE85" s="75">
        <f t="shared" si="29"/>
        <v>0</v>
      </c>
      <c r="AF85" s="75">
        <f>SUM(AF70:AF84)</f>
        <v>70000</v>
      </c>
      <c r="AG85" s="75">
        <f t="shared" si="29"/>
        <v>0</v>
      </c>
      <c r="AH85" s="75">
        <f t="shared" si="29"/>
        <v>0</v>
      </c>
      <c r="AI85" s="75">
        <f t="shared" si="29"/>
        <v>0</v>
      </c>
      <c r="AJ85" s="75">
        <f t="shared" si="29"/>
        <v>0</v>
      </c>
      <c r="AK85" s="75">
        <f t="shared" si="29"/>
        <v>-6562.5</v>
      </c>
      <c r="AL85" s="75">
        <f t="shared" si="29"/>
        <v>-8040</v>
      </c>
      <c r="AM85" s="75">
        <f t="shared" si="29"/>
        <v>0</v>
      </c>
      <c r="AN85" s="75">
        <f t="shared" si="29"/>
        <v>-1790</v>
      </c>
      <c r="AO85" s="75">
        <f t="shared" si="29"/>
        <v>-2625</v>
      </c>
      <c r="AP85" s="75">
        <f t="shared" si="29"/>
        <v>-1780</v>
      </c>
      <c r="AQ85" s="75">
        <f t="shared" si="29"/>
        <v>0</v>
      </c>
      <c r="AR85" s="75">
        <f t="shared" si="29"/>
        <v>0</v>
      </c>
      <c r="AS85" s="75">
        <f t="shared" si="29"/>
        <v>0</v>
      </c>
      <c r="AT85" s="75">
        <f t="shared" si="29"/>
        <v>0</v>
      </c>
      <c r="AU85" s="537">
        <f t="shared" si="29"/>
        <v>0</v>
      </c>
      <c r="AW85" s="115">
        <f t="shared" si="26"/>
        <v>265000</v>
      </c>
      <c r="AX85" s="115">
        <f t="shared" si="27"/>
        <v>265000</v>
      </c>
      <c r="AY85" s="112">
        <f t="shared" si="28"/>
        <v>0</v>
      </c>
      <c r="AZ85" s="115">
        <f t="shared" si="19"/>
        <v>0</v>
      </c>
      <c r="BA85" s="175">
        <f t="shared" si="20"/>
        <v>0</v>
      </c>
      <c r="BB85" s="118"/>
    </row>
    <row r="86" spans="1:54" s="111" customFormat="1" ht="15.75" customHeight="1" x14ac:dyDescent="0.25">
      <c r="A86" s="538"/>
      <c r="B86" s="307"/>
      <c r="C86" s="307"/>
      <c r="D86" s="308"/>
      <c r="E86" s="309"/>
      <c r="F86" s="310"/>
      <c r="G86" s="310"/>
      <c r="H86" s="311"/>
      <c r="I86" s="310"/>
      <c r="J86" s="310"/>
      <c r="K86" s="311"/>
      <c r="L86" s="312"/>
      <c r="M86" s="310"/>
      <c r="N86" s="310"/>
      <c r="O86" s="310"/>
      <c r="P86" s="310"/>
      <c r="Q86" s="310"/>
      <c r="R86" s="310"/>
      <c r="S86" s="310"/>
      <c r="T86" s="310"/>
      <c r="U86" s="310"/>
      <c r="V86" s="310"/>
      <c r="W86" s="310"/>
      <c r="X86" s="310"/>
      <c r="Y86" s="310"/>
      <c r="Z86" s="310"/>
      <c r="AA86" s="310"/>
      <c r="AB86" s="310"/>
      <c r="AC86" s="310"/>
      <c r="AD86" s="310"/>
      <c r="AE86" s="310"/>
      <c r="AF86" s="310"/>
      <c r="AG86" s="310"/>
      <c r="AH86" s="310"/>
      <c r="AI86" s="310"/>
      <c r="AJ86" s="310"/>
      <c r="AK86" s="310"/>
      <c r="AL86" s="310"/>
      <c r="AM86" s="310"/>
      <c r="AN86" s="310"/>
      <c r="AO86" s="310"/>
      <c r="AP86" s="310"/>
      <c r="AQ86" s="310"/>
      <c r="AR86" s="313"/>
      <c r="AS86" s="310"/>
      <c r="AT86" s="313"/>
      <c r="AU86" s="539"/>
      <c r="AW86" s="115">
        <f t="shared" si="26"/>
        <v>0</v>
      </c>
      <c r="AX86" s="115">
        <f t="shared" si="27"/>
        <v>0</v>
      </c>
      <c r="AY86" s="112">
        <f t="shared" si="28"/>
        <v>0</v>
      </c>
      <c r="AZ86" s="115">
        <f t="shared" si="19"/>
        <v>0</v>
      </c>
      <c r="BA86" s="167">
        <f t="shared" si="20"/>
        <v>0</v>
      </c>
      <c r="BB86" s="168"/>
    </row>
    <row r="87" spans="1:54" s="111" customFormat="1" ht="15.75" customHeight="1" x14ac:dyDescent="0.25">
      <c r="A87" s="540">
        <v>45418</v>
      </c>
      <c r="B87" s="188"/>
      <c r="C87" s="334" t="s">
        <v>485</v>
      </c>
      <c r="D87" s="308"/>
      <c r="E87" s="309" t="s">
        <v>486</v>
      </c>
      <c r="F87" s="310"/>
      <c r="G87" s="310"/>
      <c r="H87" s="76">
        <f>H84+F87-G87</f>
        <v>117409549.02000014</v>
      </c>
      <c r="I87" s="310">
        <v>5000</v>
      </c>
      <c r="J87" s="310"/>
      <c r="K87" s="76">
        <f>K84+I87-J87</f>
        <v>43174.5</v>
      </c>
      <c r="L87" s="315">
        <f t="shared" si="24"/>
        <v>117452723.52000014</v>
      </c>
      <c r="M87" s="310"/>
      <c r="N87" s="310"/>
      <c r="O87" s="310"/>
      <c r="P87" s="310"/>
      <c r="Q87" s="310"/>
      <c r="R87" s="310"/>
      <c r="S87" s="310"/>
      <c r="T87" s="310"/>
      <c r="U87" s="310"/>
      <c r="V87" s="310"/>
      <c r="W87" s="310"/>
      <c r="X87" s="310"/>
      <c r="Y87" s="310"/>
      <c r="Z87" s="310"/>
      <c r="AA87" s="310"/>
      <c r="AB87" s="310"/>
      <c r="AC87" s="310"/>
      <c r="AD87" s="310"/>
      <c r="AE87" s="310"/>
      <c r="AF87" s="310"/>
      <c r="AG87" s="310"/>
      <c r="AH87" s="310"/>
      <c r="AI87" s="310"/>
      <c r="AJ87" s="310"/>
      <c r="AK87" s="310"/>
      <c r="AL87" s="310"/>
      <c r="AM87" s="310"/>
      <c r="AN87" s="310"/>
      <c r="AO87" s="310"/>
      <c r="AP87" s="310"/>
      <c r="AQ87" s="310"/>
      <c r="AR87" s="313"/>
      <c r="AS87" s="310"/>
      <c r="AT87" s="313"/>
      <c r="AU87" s="539"/>
      <c r="AW87" s="115">
        <f t="shared" si="26"/>
        <v>0</v>
      </c>
      <c r="AX87" s="115">
        <f t="shared" si="27"/>
        <v>0</v>
      </c>
      <c r="AY87" s="112">
        <f t="shared" si="28"/>
        <v>0</v>
      </c>
      <c r="AZ87" s="115">
        <f t="shared" si="19"/>
        <v>0</v>
      </c>
      <c r="BA87" s="167">
        <f t="shared" si="20"/>
        <v>0</v>
      </c>
      <c r="BB87" s="168"/>
    </row>
    <row r="88" spans="1:54" s="305" customFormat="1" ht="15.75" customHeight="1" x14ac:dyDescent="0.25">
      <c r="A88" s="541">
        <v>45421</v>
      </c>
      <c r="B88" s="189" t="s">
        <v>494</v>
      </c>
      <c r="C88" s="319">
        <v>92033604</v>
      </c>
      <c r="D88" s="320" t="s">
        <v>63</v>
      </c>
      <c r="E88" s="309" t="s">
        <v>505</v>
      </c>
      <c r="F88" s="310"/>
      <c r="G88" s="310">
        <v>509000</v>
      </c>
      <c r="H88" s="76">
        <f>H87+F88-G88</f>
        <v>116900549.02000014</v>
      </c>
      <c r="I88" s="310"/>
      <c r="J88" s="310"/>
      <c r="K88" s="76">
        <f t="shared" ref="K88:K105" si="30">K87+I88-J88</f>
        <v>43174.5</v>
      </c>
      <c r="L88" s="315">
        <f>H88+K88</f>
        <v>116943723.52000014</v>
      </c>
      <c r="M88" s="310"/>
      <c r="N88" s="310"/>
      <c r="O88" s="310"/>
      <c r="P88" s="310"/>
      <c r="Q88" s="310"/>
      <c r="R88" s="310"/>
      <c r="S88" s="310"/>
      <c r="T88" s="310"/>
      <c r="U88" s="310"/>
      <c r="V88" s="310"/>
      <c r="W88" s="310"/>
      <c r="X88" s="310"/>
      <c r="Y88" s="310"/>
      <c r="Z88" s="310"/>
      <c r="AA88" s="310"/>
      <c r="AB88" s="310"/>
      <c r="AC88" s="310"/>
      <c r="AD88" s="310"/>
      <c r="AE88" s="310"/>
      <c r="AF88" s="310">
        <v>509000</v>
      </c>
      <c r="AG88" s="310"/>
      <c r="AH88" s="310"/>
      <c r="AI88" s="310"/>
      <c r="AJ88" s="310"/>
      <c r="AK88" s="310"/>
      <c r="AL88" s="310"/>
      <c r="AM88" s="310"/>
      <c r="AN88" s="310"/>
      <c r="AO88" s="310"/>
      <c r="AP88" s="310"/>
      <c r="AQ88" s="310"/>
      <c r="AR88" s="313"/>
      <c r="AS88" s="310"/>
      <c r="AT88" s="313"/>
      <c r="AU88" s="539"/>
      <c r="AW88" s="168">
        <f>G88+J88+SUM(AH88:AU88)</f>
        <v>509000</v>
      </c>
      <c r="AX88" s="168">
        <f>SUM(M88:AG88)</f>
        <v>509000</v>
      </c>
      <c r="AY88" s="335">
        <f>AW88-AX88</f>
        <v>0</v>
      </c>
      <c r="AZ88" s="168">
        <f>AY88-J88</f>
        <v>0</v>
      </c>
      <c r="BA88" s="336">
        <f>AY88-AZ88</f>
        <v>0</v>
      </c>
      <c r="BB88" s="168"/>
    </row>
    <row r="89" spans="1:54" s="305" customFormat="1" ht="31.5" customHeight="1" x14ac:dyDescent="0.25">
      <c r="A89" s="541">
        <v>45421</v>
      </c>
      <c r="B89" s="189" t="s">
        <v>495</v>
      </c>
      <c r="C89" s="319">
        <v>92033605</v>
      </c>
      <c r="D89" s="320" t="s">
        <v>188</v>
      </c>
      <c r="E89" s="309" t="s">
        <v>506</v>
      </c>
      <c r="F89" s="310"/>
      <c r="G89" s="310">
        <v>122265</v>
      </c>
      <c r="H89" s="76">
        <f t="shared" ref="H89:H105" si="31">H88+F89-G89</f>
        <v>116778284.02000014</v>
      </c>
      <c r="I89" s="310"/>
      <c r="J89" s="310"/>
      <c r="K89" s="76">
        <f t="shared" si="30"/>
        <v>43174.5</v>
      </c>
      <c r="L89" s="315">
        <f>H89+K89</f>
        <v>116821458.52000014</v>
      </c>
      <c r="M89" s="310"/>
      <c r="N89" s="310"/>
      <c r="O89" s="310"/>
      <c r="P89" s="310"/>
      <c r="Q89" s="310"/>
      <c r="R89" s="310"/>
      <c r="S89" s="310"/>
      <c r="T89" s="310"/>
      <c r="U89" s="310"/>
      <c r="V89" s="310"/>
      <c r="W89" s="310">
        <v>128700</v>
      </c>
      <c r="X89" s="310"/>
      <c r="Y89" s="310"/>
      <c r="Z89" s="310"/>
      <c r="AA89" s="310"/>
      <c r="AB89" s="310"/>
      <c r="AC89" s="310"/>
      <c r="AD89" s="310"/>
      <c r="AE89" s="310"/>
      <c r="AF89" s="310"/>
      <c r="AG89" s="310"/>
      <c r="AH89" s="310"/>
      <c r="AI89" s="310"/>
      <c r="AJ89" s="310"/>
      <c r="AK89" s="310"/>
      <c r="AL89" s="310">
        <v>3861</v>
      </c>
      <c r="AM89" s="310"/>
      <c r="AN89" s="310"/>
      <c r="AO89" s="310"/>
      <c r="AP89" s="310">
        <v>2574</v>
      </c>
      <c r="AQ89" s="310"/>
      <c r="AR89" s="310"/>
      <c r="AS89" s="310"/>
      <c r="AT89" s="313"/>
      <c r="AU89" s="539"/>
      <c r="AW89" s="168">
        <f t="shared" ref="AW89:AW93" si="32">G89+J89+SUM(AH89:AU89)</f>
        <v>128700</v>
      </c>
      <c r="AX89" s="168">
        <f t="shared" ref="AX89:AX93" si="33">SUM(M89:AG89)</f>
        <v>128700</v>
      </c>
      <c r="AY89" s="335">
        <f t="shared" ref="AY89:AY93" si="34">AW89-AX89</f>
        <v>0</v>
      </c>
      <c r="AZ89" s="168">
        <f t="shared" ref="AZ89:AZ93" si="35">AY89-J89</f>
        <v>0</v>
      </c>
      <c r="BA89" s="336">
        <f t="shared" ref="BA89:BA93" si="36">AY89-AZ89</f>
        <v>0</v>
      </c>
      <c r="BB89" s="168"/>
    </row>
    <row r="90" spans="1:54" s="366" customFormat="1" ht="15.75" customHeight="1" x14ac:dyDescent="0.25">
      <c r="A90" s="542">
        <v>45421</v>
      </c>
      <c r="B90" s="351"/>
      <c r="C90" s="355" t="s">
        <v>533</v>
      </c>
      <c r="D90" s="352" t="s">
        <v>63</v>
      </c>
      <c r="E90" s="353" t="s">
        <v>534</v>
      </c>
      <c r="F90" s="367"/>
      <c r="G90" s="367"/>
      <c r="H90" s="357">
        <f t="shared" si="31"/>
        <v>116778284.02000014</v>
      </c>
      <c r="I90" s="367"/>
      <c r="J90" s="367"/>
      <c r="K90" s="357">
        <f t="shared" si="30"/>
        <v>43174.5</v>
      </c>
      <c r="L90" s="368">
        <f t="shared" ref="L90:L105" si="37">H90+K90</f>
        <v>116821458.52000014</v>
      </c>
      <c r="M90" s="367"/>
      <c r="N90" s="367"/>
      <c r="O90" s="367"/>
      <c r="P90" s="367"/>
      <c r="Q90" s="367">
        <v>3510</v>
      </c>
      <c r="R90" s="367"/>
      <c r="S90" s="367"/>
      <c r="T90" s="367"/>
      <c r="U90" s="367"/>
      <c r="V90" s="367"/>
      <c r="W90" s="367">
        <v>25000</v>
      </c>
      <c r="X90" s="367"/>
      <c r="Y90" s="367">
        <v>11684</v>
      </c>
      <c r="Z90" s="367"/>
      <c r="AA90" s="367"/>
      <c r="AB90" s="367"/>
      <c r="AC90" s="367"/>
      <c r="AD90" s="367"/>
      <c r="AE90" s="367"/>
      <c r="AF90" s="367">
        <v>-40194</v>
      </c>
      <c r="AG90" s="367"/>
      <c r="AH90" s="367"/>
      <c r="AI90" s="367"/>
      <c r="AJ90" s="367"/>
      <c r="AK90" s="367"/>
      <c r="AL90" s="367"/>
      <c r="AM90" s="367"/>
      <c r="AN90" s="367"/>
      <c r="AO90" s="367"/>
      <c r="AP90" s="367"/>
      <c r="AQ90" s="367"/>
      <c r="AR90" s="369"/>
      <c r="AS90" s="367"/>
      <c r="AT90" s="369"/>
      <c r="AU90" s="543"/>
      <c r="AW90" s="365">
        <f t="shared" si="32"/>
        <v>0</v>
      </c>
      <c r="AX90" s="365">
        <f t="shared" si="33"/>
        <v>0</v>
      </c>
      <c r="AY90" s="371">
        <f t="shared" si="34"/>
        <v>0</v>
      </c>
      <c r="AZ90" s="365">
        <f t="shared" si="35"/>
        <v>0</v>
      </c>
      <c r="BA90" s="372">
        <f t="shared" si="36"/>
        <v>0</v>
      </c>
      <c r="BB90" s="365"/>
    </row>
    <row r="91" spans="1:54" s="111" customFormat="1" ht="15.75" customHeight="1" x14ac:dyDescent="0.25">
      <c r="A91" s="542">
        <v>45422</v>
      </c>
      <c r="B91" s="373"/>
      <c r="C91" s="355" t="s">
        <v>487</v>
      </c>
      <c r="D91" s="381"/>
      <c r="E91" s="375" t="s">
        <v>819</v>
      </c>
      <c r="F91" s="367">
        <v>29806</v>
      </c>
      <c r="G91" s="367"/>
      <c r="H91" s="357">
        <f t="shared" si="31"/>
        <v>116808090.02000014</v>
      </c>
      <c r="I91" s="367"/>
      <c r="J91" s="367"/>
      <c r="K91" s="357">
        <f t="shared" si="30"/>
        <v>43174.5</v>
      </c>
      <c r="L91" s="368">
        <f t="shared" si="37"/>
        <v>116851264.52000014</v>
      </c>
      <c r="M91" s="367"/>
      <c r="N91" s="367"/>
      <c r="O91" s="367"/>
      <c r="P91" s="367"/>
      <c r="Q91" s="367"/>
      <c r="R91" s="367"/>
      <c r="S91" s="367"/>
      <c r="T91" s="367"/>
      <c r="U91" s="367"/>
      <c r="V91" s="367"/>
      <c r="W91" s="367"/>
      <c r="X91" s="367"/>
      <c r="Y91" s="367"/>
      <c r="Z91" s="367"/>
      <c r="AA91" s="367"/>
      <c r="AB91" s="367"/>
      <c r="AC91" s="367"/>
      <c r="AD91" s="367"/>
      <c r="AE91" s="367"/>
      <c r="AF91" s="367">
        <v>-29806</v>
      </c>
      <c r="AG91" s="310"/>
      <c r="AH91" s="310"/>
      <c r="AI91" s="310"/>
      <c r="AJ91" s="310"/>
      <c r="AK91" s="310"/>
      <c r="AL91" s="310"/>
      <c r="AM91" s="310"/>
      <c r="AN91" s="310"/>
      <c r="AO91" s="310"/>
      <c r="AP91" s="310"/>
      <c r="AQ91" s="310"/>
      <c r="AR91" s="313"/>
      <c r="AS91" s="310"/>
      <c r="AT91" s="313"/>
      <c r="AU91" s="539"/>
      <c r="AW91" s="168">
        <f t="shared" si="32"/>
        <v>0</v>
      </c>
      <c r="AX91" s="168">
        <f t="shared" si="33"/>
        <v>-29806</v>
      </c>
      <c r="AY91" s="335">
        <f t="shared" si="34"/>
        <v>29806</v>
      </c>
      <c r="AZ91" s="168">
        <f t="shared" si="35"/>
        <v>29806</v>
      </c>
      <c r="BA91" s="336">
        <f t="shared" si="36"/>
        <v>0</v>
      </c>
      <c r="BB91" s="168"/>
    </row>
    <row r="92" spans="1:54" s="111" customFormat="1" ht="47.25" customHeight="1" x14ac:dyDescent="0.25">
      <c r="A92" s="541">
        <v>45422</v>
      </c>
      <c r="B92" s="177"/>
      <c r="C92" s="319" t="s">
        <v>488</v>
      </c>
      <c r="D92" s="308"/>
      <c r="E92" s="309" t="s">
        <v>489</v>
      </c>
      <c r="F92" s="310">
        <v>573356.03</v>
      </c>
      <c r="G92" s="310"/>
      <c r="H92" s="76">
        <f t="shared" si="31"/>
        <v>117381446.05000015</v>
      </c>
      <c r="I92" s="310"/>
      <c r="J92" s="310"/>
      <c r="K92" s="76">
        <f t="shared" si="30"/>
        <v>43174.5</v>
      </c>
      <c r="L92" s="315">
        <f t="shared" si="37"/>
        <v>117424620.55000015</v>
      </c>
      <c r="M92" s="310"/>
      <c r="N92" s="310"/>
      <c r="O92" s="310"/>
      <c r="P92" s="310"/>
      <c r="Q92" s="310"/>
      <c r="R92" s="310"/>
      <c r="S92" s="310"/>
      <c r="T92" s="310"/>
      <c r="U92" s="310"/>
      <c r="V92" s="310"/>
      <c r="W92" s="310"/>
      <c r="X92" s="310"/>
      <c r="Y92" s="310"/>
      <c r="Z92" s="310"/>
      <c r="AA92" s="310"/>
      <c r="AB92" s="310"/>
      <c r="AC92" s="310"/>
      <c r="AD92" s="310"/>
      <c r="AE92" s="310"/>
      <c r="AF92" s="310"/>
      <c r="AG92" s="310"/>
      <c r="AH92" s="310"/>
      <c r="AI92" s="310"/>
      <c r="AJ92" s="310"/>
      <c r="AK92" s="310"/>
      <c r="AL92" s="310"/>
      <c r="AM92" s="310"/>
      <c r="AN92" s="310"/>
      <c r="AO92" s="310"/>
      <c r="AP92" s="310"/>
      <c r="AQ92" s="310"/>
      <c r="AR92" s="313"/>
      <c r="AS92" s="310"/>
      <c r="AT92" s="313"/>
      <c r="AU92" s="539"/>
      <c r="AW92" s="168">
        <f t="shared" si="32"/>
        <v>0</v>
      </c>
      <c r="AX92" s="168">
        <f t="shared" si="33"/>
        <v>0</v>
      </c>
      <c r="AY92" s="335">
        <f t="shared" si="34"/>
        <v>0</v>
      </c>
      <c r="AZ92" s="168">
        <f t="shared" si="35"/>
        <v>0</v>
      </c>
      <c r="BA92" s="336">
        <f t="shared" si="36"/>
        <v>0</v>
      </c>
      <c r="BB92" s="168"/>
    </row>
    <row r="93" spans="1:54" s="111" customFormat="1" ht="31.5" customHeight="1" x14ac:dyDescent="0.25">
      <c r="A93" s="541">
        <v>45422</v>
      </c>
      <c r="B93" s="187"/>
      <c r="C93" s="319" t="s">
        <v>490</v>
      </c>
      <c r="D93" s="308"/>
      <c r="E93" s="309" t="s">
        <v>491</v>
      </c>
      <c r="F93" s="310">
        <v>297771.2</v>
      </c>
      <c r="G93" s="310"/>
      <c r="H93" s="76">
        <f t="shared" si="31"/>
        <v>117679217.25000015</v>
      </c>
      <c r="I93" s="310"/>
      <c r="J93" s="310"/>
      <c r="K93" s="76">
        <f t="shared" si="30"/>
        <v>43174.5</v>
      </c>
      <c r="L93" s="315">
        <f t="shared" si="37"/>
        <v>117722391.75000015</v>
      </c>
      <c r="M93" s="310"/>
      <c r="N93" s="310"/>
      <c r="O93" s="310"/>
      <c r="P93" s="310"/>
      <c r="Q93" s="310"/>
      <c r="R93" s="310"/>
      <c r="S93" s="310"/>
      <c r="T93" s="310"/>
      <c r="U93" s="310"/>
      <c r="V93" s="310"/>
      <c r="W93" s="310"/>
      <c r="X93" s="310"/>
      <c r="Y93" s="310"/>
      <c r="Z93" s="310"/>
      <c r="AA93" s="310"/>
      <c r="AB93" s="310"/>
      <c r="AC93" s="310"/>
      <c r="AD93" s="310"/>
      <c r="AE93" s="310"/>
      <c r="AF93" s="310"/>
      <c r="AG93" s="310"/>
      <c r="AH93" s="310"/>
      <c r="AI93" s="310"/>
      <c r="AJ93" s="310"/>
      <c r="AK93" s="310"/>
      <c r="AL93" s="310"/>
      <c r="AM93" s="310"/>
      <c r="AN93" s="310"/>
      <c r="AO93" s="310"/>
      <c r="AP93" s="310"/>
      <c r="AQ93" s="310"/>
      <c r="AR93" s="313"/>
      <c r="AS93" s="310"/>
      <c r="AT93" s="313"/>
      <c r="AU93" s="539"/>
      <c r="AW93" s="115">
        <f t="shared" si="32"/>
        <v>0</v>
      </c>
      <c r="AX93" s="115">
        <f t="shared" si="33"/>
        <v>0</v>
      </c>
      <c r="AY93" s="112">
        <f t="shared" si="34"/>
        <v>0</v>
      </c>
      <c r="AZ93" s="115">
        <f t="shared" si="35"/>
        <v>0</v>
      </c>
      <c r="BA93" s="167">
        <f t="shared" si="36"/>
        <v>0</v>
      </c>
      <c r="BB93" s="168"/>
    </row>
    <row r="94" spans="1:54" s="111" customFormat="1" ht="31.5" customHeight="1" x14ac:dyDescent="0.25">
      <c r="A94" s="541">
        <v>45422</v>
      </c>
      <c r="B94" s="177"/>
      <c r="C94" s="319" t="s">
        <v>492</v>
      </c>
      <c r="D94" s="308"/>
      <c r="E94" s="309" t="s">
        <v>493</v>
      </c>
      <c r="F94" s="310">
        <v>1032036.83</v>
      </c>
      <c r="G94" s="310"/>
      <c r="H94" s="76">
        <f t="shared" si="31"/>
        <v>118711254.08000015</v>
      </c>
      <c r="I94" s="310"/>
      <c r="J94" s="310"/>
      <c r="K94" s="76">
        <f t="shared" si="30"/>
        <v>43174.5</v>
      </c>
      <c r="L94" s="315">
        <f t="shared" si="37"/>
        <v>118754428.58000015</v>
      </c>
      <c r="M94" s="310"/>
      <c r="N94" s="310"/>
      <c r="O94" s="310"/>
      <c r="P94" s="310"/>
      <c r="Q94" s="310"/>
      <c r="R94" s="310"/>
      <c r="S94" s="310"/>
      <c r="T94" s="310"/>
      <c r="U94" s="310"/>
      <c r="V94" s="310"/>
      <c r="W94" s="310"/>
      <c r="X94" s="310"/>
      <c r="Y94" s="310"/>
      <c r="Z94" s="310"/>
      <c r="AA94" s="310"/>
      <c r="AB94" s="310"/>
      <c r="AC94" s="310"/>
      <c r="AD94" s="310"/>
      <c r="AE94" s="310"/>
      <c r="AF94" s="310"/>
      <c r="AG94" s="310"/>
      <c r="AH94" s="310"/>
      <c r="AI94" s="310"/>
      <c r="AJ94" s="310"/>
      <c r="AK94" s="310"/>
      <c r="AL94" s="310"/>
      <c r="AM94" s="310"/>
      <c r="AN94" s="310"/>
      <c r="AO94" s="310"/>
      <c r="AP94" s="310"/>
      <c r="AQ94" s="310"/>
      <c r="AR94" s="313"/>
      <c r="AS94" s="310"/>
      <c r="AT94" s="313"/>
      <c r="AU94" s="539"/>
      <c r="AW94" s="115">
        <f t="shared" si="26"/>
        <v>0</v>
      </c>
      <c r="AX94" s="115">
        <f t="shared" si="27"/>
        <v>0</v>
      </c>
      <c r="AY94" s="112">
        <f t="shared" si="28"/>
        <v>0</v>
      </c>
      <c r="AZ94" s="115">
        <f t="shared" si="19"/>
        <v>0</v>
      </c>
      <c r="BA94" s="167">
        <f t="shared" si="20"/>
        <v>0</v>
      </c>
      <c r="BB94" s="168"/>
    </row>
    <row r="95" spans="1:54" s="377" customFormat="1" ht="15.75" customHeight="1" x14ac:dyDescent="0.25">
      <c r="A95" s="542">
        <v>45425</v>
      </c>
      <c r="B95" s="373"/>
      <c r="C95" s="355" t="s">
        <v>535</v>
      </c>
      <c r="D95" s="374" t="s">
        <v>63</v>
      </c>
      <c r="E95" s="375" t="s">
        <v>536</v>
      </c>
      <c r="F95" s="367"/>
      <c r="G95" s="367"/>
      <c r="H95" s="357">
        <f t="shared" si="31"/>
        <v>118711254.08000015</v>
      </c>
      <c r="I95" s="367"/>
      <c r="J95" s="367"/>
      <c r="K95" s="357">
        <f t="shared" si="30"/>
        <v>43174.5</v>
      </c>
      <c r="L95" s="368">
        <f t="shared" si="37"/>
        <v>118754428.58000015</v>
      </c>
      <c r="M95" s="367"/>
      <c r="N95" s="367"/>
      <c r="O95" s="367"/>
      <c r="P95" s="367"/>
      <c r="Q95" s="367"/>
      <c r="R95" s="367"/>
      <c r="S95" s="367">
        <v>509000</v>
      </c>
      <c r="T95" s="367"/>
      <c r="U95" s="367"/>
      <c r="V95" s="367"/>
      <c r="W95" s="367"/>
      <c r="X95" s="367"/>
      <c r="Y95" s="367"/>
      <c r="Z95" s="367"/>
      <c r="AA95" s="367"/>
      <c r="AB95" s="367"/>
      <c r="AC95" s="367"/>
      <c r="AD95" s="367"/>
      <c r="AE95" s="367"/>
      <c r="AF95" s="367">
        <v>-509000</v>
      </c>
      <c r="AG95" s="367"/>
      <c r="AH95" s="367"/>
      <c r="AI95" s="367"/>
      <c r="AJ95" s="367"/>
      <c r="AK95" s="367"/>
      <c r="AL95" s="367"/>
      <c r="AM95" s="367"/>
      <c r="AN95" s="367"/>
      <c r="AO95" s="367"/>
      <c r="AP95" s="367"/>
      <c r="AQ95" s="367"/>
      <c r="AR95" s="369"/>
      <c r="AS95" s="367"/>
      <c r="AT95" s="369"/>
      <c r="AU95" s="543"/>
      <c r="AW95" s="362"/>
      <c r="AX95" s="362"/>
      <c r="AY95" s="363"/>
      <c r="AZ95" s="362"/>
      <c r="BA95" s="364"/>
      <c r="BB95" s="365"/>
    </row>
    <row r="96" spans="1:54" s="305" customFormat="1" ht="31.5" customHeight="1" x14ac:dyDescent="0.25">
      <c r="A96" s="541">
        <v>45433</v>
      </c>
      <c r="B96" s="189" t="s">
        <v>496</v>
      </c>
      <c r="C96" s="319">
        <v>92033606</v>
      </c>
      <c r="D96" s="320" t="s">
        <v>188</v>
      </c>
      <c r="E96" s="309" t="s">
        <v>507</v>
      </c>
      <c r="F96" s="310"/>
      <c r="G96" s="310">
        <v>3330307.2</v>
      </c>
      <c r="H96" s="76">
        <f t="shared" si="31"/>
        <v>115380946.88000014</v>
      </c>
      <c r="I96" s="310"/>
      <c r="J96" s="310"/>
      <c r="K96" s="76">
        <f t="shared" si="30"/>
        <v>43174.5</v>
      </c>
      <c r="L96" s="315">
        <f t="shared" si="37"/>
        <v>115424121.38000014</v>
      </c>
      <c r="M96" s="310"/>
      <c r="N96" s="310"/>
      <c r="O96" s="310"/>
      <c r="P96" s="310"/>
      <c r="Q96" s="310">
        <v>620000</v>
      </c>
      <c r="R96" s="310"/>
      <c r="S96" s="310"/>
      <c r="T96" s="310"/>
      <c r="U96" s="310">
        <v>200000</v>
      </c>
      <c r="V96" s="310"/>
      <c r="W96" s="310">
        <v>1885376</v>
      </c>
      <c r="X96" s="310"/>
      <c r="Y96" s="310">
        <v>800000</v>
      </c>
      <c r="Z96" s="310"/>
      <c r="AA96" s="310"/>
      <c r="AB96" s="310"/>
      <c r="AC96" s="310"/>
      <c r="AD96" s="310"/>
      <c r="AE96" s="310"/>
      <c r="AF96" s="310"/>
      <c r="AG96" s="310"/>
      <c r="AH96" s="310"/>
      <c r="AI96" s="310"/>
      <c r="AJ96" s="310"/>
      <c r="AK96" s="310"/>
      <c r="AL96" s="310">
        <v>105161.28</v>
      </c>
      <c r="AM96" s="310"/>
      <c r="AN96" s="310">
        <v>6200</v>
      </c>
      <c r="AO96" s="310"/>
      <c r="AP96" s="310">
        <v>53707.519999999997</v>
      </c>
      <c r="AQ96" s="310">
        <v>0</v>
      </c>
      <c r="AR96" s="310">
        <v>10000</v>
      </c>
      <c r="AS96" s="310"/>
      <c r="AT96" s="313"/>
      <c r="AU96" s="539"/>
      <c r="AW96" s="168">
        <f t="shared" ref="AW96:AW105" si="38">G96+J96+SUM(AH96:AU96)</f>
        <v>3505376</v>
      </c>
      <c r="AX96" s="168">
        <f t="shared" ref="AX96:AX105" si="39">SUM(M96:AG96)</f>
        <v>3505376</v>
      </c>
      <c r="AY96" s="335">
        <f t="shared" ref="AY96:AY105" si="40">AW96-AX96</f>
        <v>0</v>
      </c>
      <c r="AZ96" s="168">
        <f t="shared" ref="AZ96:AZ105" si="41">AY96-J96</f>
        <v>0</v>
      </c>
      <c r="BA96" s="336">
        <f t="shared" ref="BA96:BA105" si="42">AY96-AZ96</f>
        <v>0</v>
      </c>
      <c r="BB96" s="168"/>
    </row>
    <row r="97" spans="1:54" s="305" customFormat="1" ht="31.5" customHeight="1" x14ac:dyDescent="0.25">
      <c r="A97" s="541">
        <v>45433</v>
      </c>
      <c r="B97" s="189" t="s">
        <v>497</v>
      </c>
      <c r="C97" s="319">
        <v>92033607</v>
      </c>
      <c r="D97" s="320" t="s">
        <v>508</v>
      </c>
      <c r="E97" s="309" t="s">
        <v>509</v>
      </c>
      <c r="F97" s="310"/>
      <c r="G97" s="310">
        <v>12000</v>
      </c>
      <c r="H97" s="76">
        <f t="shared" si="31"/>
        <v>115368946.88000014</v>
      </c>
      <c r="I97" s="310"/>
      <c r="J97" s="310"/>
      <c r="K97" s="76">
        <f t="shared" si="30"/>
        <v>43174.5</v>
      </c>
      <c r="L97" s="315">
        <f t="shared" si="37"/>
        <v>115412121.38000014</v>
      </c>
      <c r="M97" s="310"/>
      <c r="N97" s="310"/>
      <c r="O97" s="310"/>
      <c r="P97" s="310"/>
      <c r="Q97" s="310"/>
      <c r="R97" s="310"/>
      <c r="S97" s="310"/>
      <c r="T97" s="310"/>
      <c r="U97" s="310"/>
      <c r="V97" s="310"/>
      <c r="W97" s="310"/>
      <c r="X97" s="310"/>
      <c r="Y97" s="310"/>
      <c r="Z97" s="310"/>
      <c r="AA97" s="310"/>
      <c r="AB97" s="310"/>
      <c r="AC97" s="310"/>
      <c r="AD97" s="310"/>
      <c r="AE97" s="310"/>
      <c r="AF97" s="310"/>
      <c r="AG97" s="310"/>
      <c r="AH97" s="310">
        <v>-12000</v>
      </c>
      <c r="AI97" s="310"/>
      <c r="AJ97" s="310"/>
      <c r="AK97" s="310"/>
      <c r="AL97" s="310"/>
      <c r="AM97" s="310"/>
      <c r="AN97" s="310"/>
      <c r="AO97" s="310"/>
      <c r="AP97" s="310"/>
      <c r="AQ97" s="310"/>
      <c r="AR97" s="313"/>
      <c r="AS97" s="310"/>
      <c r="AT97" s="313"/>
      <c r="AU97" s="539"/>
      <c r="AW97" s="168">
        <f t="shared" si="38"/>
        <v>0</v>
      </c>
      <c r="AX97" s="168">
        <f t="shared" si="39"/>
        <v>0</v>
      </c>
      <c r="AY97" s="335">
        <f t="shared" si="40"/>
        <v>0</v>
      </c>
      <c r="AZ97" s="168">
        <f t="shared" si="41"/>
        <v>0</v>
      </c>
      <c r="BA97" s="336">
        <f t="shared" si="42"/>
        <v>0</v>
      </c>
      <c r="BB97" s="168"/>
    </row>
    <row r="98" spans="1:54" s="305" customFormat="1" ht="31.5" customHeight="1" x14ac:dyDescent="0.25">
      <c r="A98" s="541">
        <v>45433</v>
      </c>
      <c r="B98" s="319" t="s">
        <v>498</v>
      </c>
      <c r="C98" s="319">
        <v>92033608</v>
      </c>
      <c r="D98" s="320" t="s">
        <v>510</v>
      </c>
      <c r="E98" s="309" t="s">
        <v>511</v>
      </c>
      <c r="F98" s="310"/>
      <c r="G98" s="310">
        <v>1400</v>
      </c>
      <c r="H98" s="76">
        <f t="shared" si="31"/>
        <v>115367546.88000014</v>
      </c>
      <c r="I98" s="310"/>
      <c r="J98" s="310"/>
      <c r="K98" s="76">
        <f t="shared" si="30"/>
        <v>43174.5</v>
      </c>
      <c r="L98" s="315">
        <f t="shared" si="37"/>
        <v>115410721.38000014</v>
      </c>
      <c r="M98" s="310"/>
      <c r="N98" s="310"/>
      <c r="O98" s="310"/>
      <c r="P98" s="310"/>
      <c r="Q98" s="310"/>
      <c r="R98" s="310"/>
      <c r="S98" s="310"/>
      <c r="T98" s="310"/>
      <c r="U98" s="310"/>
      <c r="V98" s="310"/>
      <c r="W98" s="310"/>
      <c r="X98" s="310"/>
      <c r="Y98" s="310"/>
      <c r="Z98" s="310"/>
      <c r="AA98" s="310"/>
      <c r="AB98" s="310"/>
      <c r="AC98" s="310"/>
      <c r="AD98" s="310"/>
      <c r="AE98" s="310"/>
      <c r="AF98" s="310"/>
      <c r="AG98" s="310"/>
      <c r="AH98" s="310">
        <v>-1400</v>
      </c>
      <c r="AI98" s="310"/>
      <c r="AJ98" s="310"/>
      <c r="AK98" s="310"/>
      <c r="AL98" s="310"/>
      <c r="AM98" s="310"/>
      <c r="AN98" s="310"/>
      <c r="AO98" s="310"/>
      <c r="AP98" s="310"/>
      <c r="AQ98" s="310"/>
      <c r="AR98" s="313"/>
      <c r="AS98" s="310"/>
      <c r="AT98" s="313"/>
      <c r="AU98" s="539"/>
      <c r="AW98" s="168">
        <f t="shared" si="38"/>
        <v>0</v>
      </c>
      <c r="AX98" s="168">
        <f t="shared" si="39"/>
        <v>0</v>
      </c>
      <c r="AY98" s="335">
        <f t="shared" si="40"/>
        <v>0</v>
      </c>
      <c r="AZ98" s="168">
        <f t="shared" si="41"/>
        <v>0</v>
      </c>
      <c r="BA98" s="336">
        <f t="shared" si="42"/>
        <v>0</v>
      </c>
      <c r="BB98" s="168"/>
    </row>
    <row r="99" spans="1:54" s="305" customFormat="1" ht="47.25" customHeight="1" x14ac:dyDescent="0.25">
      <c r="A99" s="541">
        <v>45433</v>
      </c>
      <c r="B99" s="319" t="s">
        <v>499</v>
      </c>
      <c r="C99" s="319">
        <v>92033609</v>
      </c>
      <c r="D99" s="320" t="s">
        <v>512</v>
      </c>
      <c r="E99" s="309" t="s">
        <v>513</v>
      </c>
      <c r="F99" s="310"/>
      <c r="G99" s="310">
        <v>1242.49</v>
      </c>
      <c r="H99" s="76">
        <f t="shared" si="31"/>
        <v>115366304.39000015</v>
      </c>
      <c r="I99" s="310"/>
      <c r="J99" s="310"/>
      <c r="K99" s="76">
        <f t="shared" si="30"/>
        <v>43174.5</v>
      </c>
      <c r="L99" s="315">
        <f t="shared" si="37"/>
        <v>115409478.89000015</v>
      </c>
      <c r="M99" s="310"/>
      <c r="N99" s="310"/>
      <c r="O99" s="310"/>
      <c r="P99" s="310"/>
      <c r="Q99" s="310"/>
      <c r="R99" s="310"/>
      <c r="S99" s="310"/>
      <c r="T99" s="310"/>
      <c r="U99" s="310"/>
      <c r="V99" s="310"/>
      <c r="W99" s="310"/>
      <c r="X99" s="310"/>
      <c r="Y99" s="310"/>
      <c r="Z99" s="310"/>
      <c r="AA99" s="310"/>
      <c r="AB99" s="310"/>
      <c r="AC99" s="310"/>
      <c r="AD99" s="310"/>
      <c r="AE99" s="310"/>
      <c r="AF99" s="310"/>
      <c r="AG99" s="310"/>
      <c r="AH99" s="310">
        <v>-1242.49</v>
      </c>
      <c r="AI99" s="310"/>
      <c r="AJ99" s="310"/>
      <c r="AK99" s="310"/>
      <c r="AL99" s="310"/>
      <c r="AM99" s="310"/>
      <c r="AN99" s="310"/>
      <c r="AO99" s="310"/>
      <c r="AP99" s="310"/>
      <c r="AQ99" s="310"/>
      <c r="AR99" s="313"/>
      <c r="AS99" s="310"/>
      <c r="AT99" s="313"/>
      <c r="AU99" s="539"/>
      <c r="AW99" s="168">
        <f t="shared" si="38"/>
        <v>0</v>
      </c>
      <c r="AX99" s="168">
        <f t="shared" si="39"/>
        <v>0</v>
      </c>
      <c r="AY99" s="335">
        <f t="shared" si="40"/>
        <v>0</v>
      </c>
      <c r="AZ99" s="168">
        <f t="shared" si="41"/>
        <v>0</v>
      </c>
      <c r="BA99" s="336">
        <f t="shared" si="42"/>
        <v>0</v>
      </c>
      <c r="BB99" s="168"/>
    </row>
    <row r="100" spans="1:54" s="305" customFormat="1" ht="31.5" customHeight="1" x14ac:dyDescent="0.25">
      <c r="A100" s="541">
        <v>45433</v>
      </c>
      <c r="B100" s="319" t="s">
        <v>500</v>
      </c>
      <c r="C100" s="319">
        <v>92033610</v>
      </c>
      <c r="D100" s="320" t="s">
        <v>514</v>
      </c>
      <c r="E100" s="309" t="s">
        <v>515</v>
      </c>
      <c r="F100" s="310"/>
      <c r="G100" s="310">
        <v>291.3</v>
      </c>
      <c r="H100" s="76">
        <f t="shared" si="31"/>
        <v>115366013.09000015</v>
      </c>
      <c r="I100" s="310"/>
      <c r="J100" s="310"/>
      <c r="K100" s="76">
        <f t="shared" si="30"/>
        <v>43174.5</v>
      </c>
      <c r="L100" s="315">
        <f t="shared" si="37"/>
        <v>115409187.59000015</v>
      </c>
      <c r="M100" s="310"/>
      <c r="N100" s="310"/>
      <c r="O100" s="310"/>
      <c r="P100" s="310"/>
      <c r="Q100" s="310"/>
      <c r="R100" s="310"/>
      <c r="S100" s="310"/>
      <c r="T100" s="310"/>
      <c r="U100" s="310"/>
      <c r="V100" s="310"/>
      <c r="W100" s="310"/>
      <c r="X100" s="310"/>
      <c r="Y100" s="310"/>
      <c r="Z100" s="310"/>
      <c r="AA100" s="310"/>
      <c r="AB100" s="310"/>
      <c r="AC100" s="310"/>
      <c r="AD100" s="310"/>
      <c r="AE100" s="310"/>
      <c r="AF100" s="310"/>
      <c r="AG100" s="310"/>
      <c r="AH100" s="310">
        <v>-291.3</v>
      </c>
      <c r="AI100" s="310"/>
      <c r="AJ100" s="310"/>
      <c r="AK100" s="310"/>
      <c r="AL100" s="310"/>
      <c r="AM100" s="310"/>
      <c r="AN100" s="310"/>
      <c r="AO100" s="310"/>
      <c r="AP100" s="310"/>
      <c r="AQ100" s="310"/>
      <c r="AR100" s="313"/>
      <c r="AS100" s="310"/>
      <c r="AT100" s="313"/>
      <c r="AU100" s="539"/>
      <c r="AW100" s="168">
        <f t="shared" si="38"/>
        <v>0</v>
      </c>
      <c r="AX100" s="168">
        <f t="shared" si="39"/>
        <v>0</v>
      </c>
      <c r="AY100" s="335">
        <f t="shared" si="40"/>
        <v>0</v>
      </c>
      <c r="AZ100" s="168">
        <f t="shared" si="41"/>
        <v>0</v>
      </c>
      <c r="BA100" s="336">
        <f t="shared" si="42"/>
        <v>0</v>
      </c>
      <c r="BB100" s="168"/>
    </row>
    <row r="101" spans="1:54" s="305" customFormat="1" ht="31.5" customHeight="1" x14ac:dyDescent="0.25">
      <c r="A101" s="541">
        <v>45433</v>
      </c>
      <c r="B101" s="319" t="s">
        <v>501</v>
      </c>
      <c r="C101" s="319">
        <v>92033611</v>
      </c>
      <c r="D101" s="320" t="s">
        <v>516</v>
      </c>
      <c r="E101" s="309" t="s">
        <v>517</v>
      </c>
      <c r="F101" s="310"/>
      <c r="G101" s="310">
        <v>9700</v>
      </c>
      <c r="H101" s="76">
        <f t="shared" si="31"/>
        <v>115356313.09000015</v>
      </c>
      <c r="I101" s="310"/>
      <c r="J101" s="310"/>
      <c r="K101" s="76">
        <f t="shared" si="30"/>
        <v>43174.5</v>
      </c>
      <c r="L101" s="315">
        <f t="shared" si="37"/>
        <v>115399487.59000015</v>
      </c>
      <c r="M101" s="310"/>
      <c r="N101" s="310"/>
      <c r="O101" s="310"/>
      <c r="P101" s="310"/>
      <c r="Q101" s="310"/>
      <c r="R101" s="310"/>
      <c r="S101" s="310"/>
      <c r="T101" s="310"/>
      <c r="U101" s="310"/>
      <c r="V101" s="310"/>
      <c r="W101" s="310"/>
      <c r="X101" s="310"/>
      <c r="Y101" s="310"/>
      <c r="Z101" s="310"/>
      <c r="AA101" s="310"/>
      <c r="AB101" s="310"/>
      <c r="AC101" s="310"/>
      <c r="AD101" s="310"/>
      <c r="AE101" s="310"/>
      <c r="AF101" s="310"/>
      <c r="AG101" s="310"/>
      <c r="AH101" s="310">
        <v>-9700</v>
      </c>
      <c r="AI101" s="310"/>
      <c r="AJ101" s="310"/>
      <c r="AK101" s="310"/>
      <c r="AL101" s="310"/>
      <c r="AM101" s="310"/>
      <c r="AN101" s="310"/>
      <c r="AO101" s="310"/>
      <c r="AP101" s="310"/>
      <c r="AQ101" s="310"/>
      <c r="AR101" s="313"/>
      <c r="AS101" s="310"/>
      <c r="AT101" s="313"/>
      <c r="AU101" s="539"/>
      <c r="AW101" s="168">
        <f t="shared" si="38"/>
        <v>0</v>
      </c>
      <c r="AX101" s="168">
        <f t="shared" si="39"/>
        <v>0</v>
      </c>
      <c r="AY101" s="335">
        <f t="shared" si="40"/>
        <v>0</v>
      </c>
      <c r="AZ101" s="168">
        <f t="shared" si="41"/>
        <v>0</v>
      </c>
      <c r="BA101" s="336">
        <f t="shared" si="42"/>
        <v>0</v>
      </c>
      <c r="BB101" s="168"/>
    </row>
    <row r="102" spans="1:54" s="305" customFormat="1" ht="31.5" customHeight="1" x14ac:dyDescent="0.25">
      <c r="A102" s="541">
        <v>45434</v>
      </c>
      <c r="B102" s="319" t="s">
        <v>502</v>
      </c>
      <c r="C102" s="319">
        <v>92033612</v>
      </c>
      <c r="D102" s="320" t="s">
        <v>63</v>
      </c>
      <c r="E102" s="309" t="s">
        <v>518</v>
      </c>
      <c r="F102" s="310"/>
      <c r="G102" s="310">
        <v>135000</v>
      </c>
      <c r="H102" s="76">
        <f t="shared" si="31"/>
        <v>115221313.09000015</v>
      </c>
      <c r="I102" s="310"/>
      <c r="J102" s="310"/>
      <c r="K102" s="76">
        <f t="shared" si="30"/>
        <v>43174.5</v>
      </c>
      <c r="L102" s="315">
        <f t="shared" si="37"/>
        <v>115264487.59000015</v>
      </c>
      <c r="M102" s="310"/>
      <c r="N102" s="310"/>
      <c r="O102" s="310"/>
      <c r="P102" s="310"/>
      <c r="Q102" s="310"/>
      <c r="R102" s="310"/>
      <c r="S102" s="310"/>
      <c r="T102" s="310"/>
      <c r="U102" s="310"/>
      <c r="V102" s="310"/>
      <c r="W102" s="310"/>
      <c r="X102" s="310"/>
      <c r="Y102" s="310"/>
      <c r="Z102" s="310"/>
      <c r="AA102" s="310"/>
      <c r="AB102" s="310"/>
      <c r="AC102" s="310"/>
      <c r="AD102" s="310"/>
      <c r="AE102" s="310"/>
      <c r="AF102" s="310">
        <v>135000</v>
      </c>
      <c r="AG102" s="310"/>
      <c r="AH102" s="310"/>
      <c r="AI102" s="310"/>
      <c r="AJ102" s="310"/>
      <c r="AK102" s="310"/>
      <c r="AL102" s="310"/>
      <c r="AM102" s="310"/>
      <c r="AN102" s="310"/>
      <c r="AO102" s="310"/>
      <c r="AP102" s="310"/>
      <c r="AQ102" s="310"/>
      <c r="AR102" s="313"/>
      <c r="AS102" s="310"/>
      <c r="AT102" s="313"/>
      <c r="AU102" s="539"/>
      <c r="AW102" s="168">
        <f t="shared" si="38"/>
        <v>135000</v>
      </c>
      <c r="AX102" s="168">
        <f t="shared" si="39"/>
        <v>135000</v>
      </c>
      <c r="AY102" s="335">
        <f t="shared" si="40"/>
        <v>0</v>
      </c>
      <c r="AZ102" s="168">
        <f t="shared" si="41"/>
        <v>0</v>
      </c>
      <c r="BA102" s="336">
        <f t="shared" si="42"/>
        <v>0</v>
      </c>
      <c r="BB102" s="168"/>
    </row>
    <row r="103" spans="1:54" s="366" customFormat="1" ht="31.5" customHeight="1" x14ac:dyDescent="0.25">
      <c r="A103" s="542">
        <v>45434</v>
      </c>
      <c r="B103" s="355"/>
      <c r="C103" s="355" t="s">
        <v>537</v>
      </c>
      <c r="D103" s="374" t="s">
        <v>63</v>
      </c>
      <c r="E103" s="375" t="s">
        <v>538</v>
      </c>
      <c r="F103" s="367"/>
      <c r="G103" s="367"/>
      <c r="H103" s="357">
        <f t="shared" si="31"/>
        <v>115221313.09000015</v>
      </c>
      <c r="I103" s="367"/>
      <c r="J103" s="367"/>
      <c r="K103" s="357">
        <f t="shared" si="30"/>
        <v>43174.5</v>
      </c>
      <c r="L103" s="368">
        <f t="shared" si="37"/>
        <v>115264487.59000015</v>
      </c>
      <c r="M103" s="367">
        <v>135000</v>
      </c>
      <c r="N103" s="367"/>
      <c r="O103" s="367"/>
      <c r="P103" s="367"/>
      <c r="Q103" s="367"/>
      <c r="R103" s="367"/>
      <c r="S103" s="367"/>
      <c r="T103" s="367"/>
      <c r="U103" s="367"/>
      <c r="V103" s="367"/>
      <c r="W103" s="356"/>
      <c r="X103" s="356"/>
      <c r="Y103" s="356"/>
      <c r="Z103" s="356"/>
      <c r="AA103" s="356"/>
      <c r="AB103" s="356"/>
      <c r="AC103" s="356"/>
      <c r="AD103" s="356"/>
      <c r="AE103" s="356"/>
      <c r="AF103" s="356">
        <v>-135000</v>
      </c>
      <c r="AG103" s="367"/>
      <c r="AH103" s="367"/>
      <c r="AI103" s="367"/>
      <c r="AJ103" s="367"/>
      <c r="AK103" s="367"/>
      <c r="AL103" s="367"/>
      <c r="AM103" s="367"/>
      <c r="AN103" s="367"/>
      <c r="AO103" s="367"/>
      <c r="AP103" s="367"/>
      <c r="AQ103" s="367"/>
      <c r="AR103" s="369"/>
      <c r="AS103" s="367"/>
      <c r="AT103" s="369"/>
      <c r="AU103" s="543"/>
      <c r="AW103" s="365">
        <f t="shared" si="38"/>
        <v>0</v>
      </c>
      <c r="AX103" s="365">
        <f t="shared" si="39"/>
        <v>0</v>
      </c>
      <c r="AY103" s="371">
        <f t="shared" si="40"/>
        <v>0</v>
      </c>
      <c r="AZ103" s="365">
        <f t="shared" si="41"/>
        <v>0</v>
      </c>
      <c r="BA103" s="372">
        <f t="shared" si="42"/>
        <v>0</v>
      </c>
      <c r="BB103" s="365"/>
    </row>
    <row r="104" spans="1:54" s="305" customFormat="1" ht="47.25" customHeight="1" x14ac:dyDescent="0.25">
      <c r="A104" s="518">
        <v>45443</v>
      </c>
      <c r="B104" s="189" t="s">
        <v>503</v>
      </c>
      <c r="C104" s="189" t="s">
        <v>504</v>
      </c>
      <c r="D104" s="191" t="s">
        <v>519</v>
      </c>
      <c r="E104" s="178" t="s">
        <v>520</v>
      </c>
      <c r="F104" s="73"/>
      <c r="G104" s="73"/>
      <c r="H104" s="76">
        <f t="shared" si="31"/>
        <v>115221313.09000015</v>
      </c>
      <c r="I104" s="310"/>
      <c r="J104" s="310">
        <v>510</v>
      </c>
      <c r="K104" s="76">
        <f t="shared" si="30"/>
        <v>42664.5</v>
      </c>
      <c r="L104" s="315">
        <f t="shared" si="37"/>
        <v>115263977.59000015</v>
      </c>
      <c r="M104" s="73"/>
      <c r="N104" s="73"/>
      <c r="O104" s="73"/>
      <c r="P104" s="73">
        <v>510</v>
      </c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  <c r="AJ104" s="73"/>
      <c r="AK104" s="73"/>
      <c r="AL104" s="73"/>
      <c r="AM104" s="73"/>
      <c r="AN104" s="73"/>
      <c r="AO104" s="73"/>
      <c r="AP104" s="73"/>
      <c r="AQ104" s="73"/>
      <c r="AR104" s="316"/>
      <c r="AS104" s="73"/>
      <c r="AT104" s="316"/>
      <c r="AU104" s="533"/>
      <c r="AW104" s="168">
        <f t="shared" si="38"/>
        <v>510</v>
      </c>
      <c r="AX104" s="168">
        <f t="shared" si="39"/>
        <v>510</v>
      </c>
      <c r="AY104" s="335">
        <f t="shared" si="40"/>
        <v>0</v>
      </c>
      <c r="AZ104" s="168">
        <f t="shared" si="41"/>
        <v>-510</v>
      </c>
      <c r="BA104" s="336">
        <f t="shared" si="42"/>
        <v>510</v>
      </c>
      <c r="BB104" s="168"/>
    </row>
    <row r="105" spans="1:54" s="305" customFormat="1" ht="15.75" customHeight="1" x14ac:dyDescent="0.25">
      <c r="A105" s="541"/>
      <c r="B105" s="318"/>
      <c r="C105" s="319"/>
      <c r="D105" s="320"/>
      <c r="E105" s="309"/>
      <c r="F105" s="321"/>
      <c r="G105" s="321"/>
      <c r="H105" s="76">
        <f t="shared" si="31"/>
        <v>115221313.09000015</v>
      </c>
      <c r="I105" s="310"/>
      <c r="J105" s="310"/>
      <c r="K105" s="76">
        <f t="shared" si="30"/>
        <v>42664.5</v>
      </c>
      <c r="L105" s="315">
        <f t="shared" si="37"/>
        <v>115263977.59000015</v>
      </c>
      <c r="M105" s="321"/>
      <c r="N105" s="321"/>
      <c r="O105" s="321"/>
      <c r="P105" s="321"/>
      <c r="Q105" s="321"/>
      <c r="R105" s="321"/>
      <c r="S105" s="321"/>
      <c r="T105" s="321"/>
      <c r="U105" s="321"/>
      <c r="V105" s="321"/>
      <c r="W105" s="321"/>
      <c r="X105" s="321"/>
      <c r="Y105" s="321"/>
      <c r="Z105" s="321"/>
      <c r="AA105" s="321"/>
      <c r="AB105" s="321"/>
      <c r="AC105" s="321"/>
      <c r="AD105" s="321"/>
      <c r="AE105" s="321"/>
      <c r="AF105" s="321"/>
      <c r="AG105" s="321"/>
      <c r="AH105" s="321"/>
      <c r="AI105" s="321"/>
      <c r="AJ105" s="321"/>
      <c r="AK105" s="321"/>
      <c r="AL105" s="321"/>
      <c r="AM105" s="321"/>
      <c r="AN105" s="321"/>
      <c r="AO105" s="321"/>
      <c r="AP105" s="321"/>
      <c r="AQ105" s="321"/>
      <c r="AR105" s="322"/>
      <c r="AS105" s="321"/>
      <c r="AT105" s="322"/>
      <c r="AU105" s="544"/>
      <c r="AW105" s="168">
        <f t="shared" si="38"/>
        <v>0</v>
      </c>
      <c r="AX105" s="168">
        <f t="shared" si="39"/>
        <v>0</v>
      </c>
      <c r="AY105" s="335">
        <f t="shared" si="40"/>
        <v>0</v>
      </c>
      <c r="AZ105" s="168">
        <f t="shared" si="41"/>
        <v>0</v>
      </c>
      <c r="BA105" s="336">
        <f t="shared" si="42"/>
        <v>0</v>
      </c>
      <c r="BB105" s="168"/>
    </row>
    <row r="106" spans="1:54" s="111" customFormat="1" ht="29.45" customHeight="1" thickBot="1" x14ac:dyDescent="0.3">
      <c r="A106" s="522"/>
      <c r="B106" s="193"/>
      <c r="C106" s="193"/>
      <c r="D106" s="194"/>
      <c r="E106" s="195" t="s">
        <v>483</v>
      </c>
      <c r="F106" s="75">
        <f>SUM(F86:F104)</f>
        <v>1932970.06</v>
      </c>
      <c r="G106" s="75">
        <f>SUM(G86:G104)</f>
        <v>4121205.99</v>
      </c>
      <c r="H106" s="75">
        <f>H105</f>
        <v>115221313.09000015</v>
      </c>
      <c r="I106" s="75">
        <f>SUM(I86:I104)</f>
        <v>5000</v>
      </c>
      <c r="J106" s="75">
        <f>SUM(J86:J104)</f>
        <v>510</v>
      </c>
      <c r="K106" s="75">
        <f>K105</f>
        <v>42664.5</v>
      </c>
      <c r="L106" s="75">
        <f>H106+K106</f>
        <v>115263977.59000015</v>
      </c>
      <c r="M106" s="75">
        <f t="shared" ref="M106:AU106" si="43">SUM(M86:M104)</f>
        <v>135000</v>
      </c>
      <c r="N106" s="75">
        <f t="shared" si="43"/>
        <v>0</v>
      </c>
      <c r="O106" s="75">
        <f t="shared" si="43"/>
        <v>0</v>
      </c>
      <c r="P106" s="75">
        <f t="shared" si="43"/>
        <v>510</v>
      </c>
      <c r="Q106" s="75">
        <f t="shared" si="43"/>
        <v>623510</v>
      </c>
      <c r="R106" s="75">
        <f t="shared" si="43"/>
        <v>0</v>
      </c>
      <c r="S106" s="75">
        <f t="shared" si="43"/>
        <v>509000</v>
      </c>
      <c r="T106" s="75">
        <f t="shared" si="43"/>
        <v>0</v>
      </c>
      <c r="U106" s="75">
        <f t="shared" si="43"/>
        <v>200000</v>
      </c>
      <c r="V106" s="75">
        <f t="shared" si="43"/>
        <v>0</v>
      </c>
      <c r="W106" s="75">
        <f t="shared" si="43"/>
        <v>2039076</v>
      </c>
      <c r="X106" s="75">
        <f t="shared" si="43"/>
        <v>0</v>
      </c>
      <c r="Y106" s="75">
        <f t="shared" si="43"/>
        <v>811684</v>
      </c>
      <c r="Z106" s="75">
        <f t="shared" si="43"/>
        <v>0</v>
      </c>
      <c r="AA106" s="75">
        <f t="shared" si="43"/>
        <v>0</v>
      </c>
      <c r="AB106" s="75">
        <f t="shared" si="43"/>
        <v>0</v>
      </c>
      <c r="AC106" s="75">
        <f t="shared" si="43"/>
        <v>0</v>
      </c>
      <c r="AD106" s="75">
        <f t="shared" si="43"/>
        <v>0</v>
      </c>
      <c r="AE106" s="75">
        <f t="shared" si="43"/>
        <v>0</v>
      </c>
      <c r="AF106" s="75">
        <f>SUM(AF88:AF105)</f>
        <v>-70000</v>
      </c>
      <c r="AG106" s="75">
        <f t="shared" si="43"/>
        <v>0</v>
      </c>
      <c r="AH106" s="75">
        <f t="shared" si="43"/>
        <v>-24633.79</v>
      </c>
      <c r="AI106" s="75">
        <f t="shared" si="43"/>
        <v>0</v>
      </c>
      <c r="AJ106" s="75">
        <f t="shared" si="43"/>
        <v>0</v>
      </c>
      <c r="AK106" s="75">
        <f t="shared" si="43"/>
        <v>0</v>
      </c>
      <c r="AL106" s="75">
        <f t="shared" si="43"/>
        <v>109022.28</v>
      </c>
      <c r="AM106" s="75">
        <f t="shared" si="43"/>
        <v>0</v>
      </c>
      <c r="AN106" s="75">
        <f t="shared" si="43"/>
        <v>6200</v>
      </c>
      <c r="AO106" s="75">
        <f t="shared" si="43"/>
        <v>0</v>
      </c>
      <c r="AP106" s="75">
        <f t="shared" si="43"/>
        <v>56281.52</v>
      </c>
      <c r="AQ106" s="75">
        <f t="shared" si="43"/>
        <v>0</v>
      </c>
      <c r="AR106" s="75">
        <f t="shared" si="43"/>
        <v>10000</v>
      </c>
      <c r="AS106" s="75">
        <f t="shared" si="43"/>
        <v>0</v>
      </c>
      <c r="AT106" s="75">
        <f t="shared" si="43"/>
        <v>0</v>
      </c>
      <c r="AU106" s="537">
        <f t="shared" si="43"/>
        <v>0</v>
      </c>
      <c r="AW106" s="115">
        <f t="shared" si="26"/>
        <v>4278586</v>
      </c>
      <c r="AX106" s="115">
        <f t="shared" si="27"/>
        <v>4248780</v>
      </c>
      <c r="AY106" s="112">
        <f t="shared" si="28"/>
        <v>29806</v>
      </c>
      <c r="AZ106" s="115">
        <f t="shared" si="19"/>
        <v>29296</v>
      </c>
      <c r="BA106" s="167">
        <f t="shared" si="20"/>
        <v>510</v>
      </c>
      <c r="BB106" s="168"/>
    </row>
    <row r="107" spans="1:54" s="131" customFormat="1" ht="15.75" customHeight="1" x14ac:dyDescent="0.25">
      <c r="A107" s="545"/>
      <c r="B107" s="307"/>
      <c r="C107" s="178"/>
      <c r="D107" s="308"/>
      <c r="E107" s="324"/>
      <c r="F107" s="312"/>
      <c r="G107" s="312"/>
      <c r="H107" s="311"/>
      <c r="I107" s="312"/>
      <c r="J107" s="312"/>
      <c r="K107" s="311"/>
      <c r="L107" s="312">
        <f t="shared" si="24"/>
        <v>0</v>
      </c>
      <c r="M107" s="312"/>
      <c r="N107" s="312"/>
      <c r="O107" s="312"/>
      <c r="P107" s="312"/>
      <c r="Q107" s="312"/>
      <c r="R107" s="312"/>
      <c r="S107" s="312"/>
      <c r="T107" s="312"/>
      <c r="U107" s="312"/>
      <c r="V107" s="312"/>
      <c r="W107" s="312"/>
      <c r="X107" s="312"/>
      <c r="Y107" s="312"/>
      <c r="Z107" s="312"/>
      <c r="AA107" s="312"/>
      <c r="AB107" s="312"/>
      <c r="AC107" s="312"/>
      <c r="AD107" s="312"/>
      <c r="AE107" s="312"/>
      <c r="AF107" s="312"/>
      <c r="AG107" s="312"/>
      <c r="AH107" s="312"/>
      <c r="AI107" s="312"/>
      <c r="AJ107" s="151"/>
      <c r="AK107" s="151"/>
      <c r="AL107" s="151"/>
      <c r="AM107" s="151"/>
      <c r="AN107" s="151"/>
      <c r="AO107" s="151"/>
      <c r="AP107" s="151"/>
      <c r="AQ107" s="151"/>
      <c r="AR107" s="158"/>
      <c r="AS107" s="151"/>
      <c r="AT107" s="158"/>
      <c r="AU107" s="546"/>
      <c r="AW107" s="115">
        <f t="shared" si="26"/>
        <v>0</v>
      </c>
      <c r="AX107" s="115">
        <f t="shared" si="27"/>
        <v>0</v>
      </c>
      <c r="AY107" s="112">
        <f t="shared" si="28"/>
        <v>0</v>
      </c>
      <c r="AZ107" s="115">
        <f t="shared" si="19"/>
        <v>0</v>
      </c>
      <c r="BA107" s="175">
        <f t="shared" si="20"/>
        <v>0</v>
      </c>
      <c r="BB107" s="118"/>
    </row>
    <row r="108" spans="1:54" s="134" customFormat="1" ht="15.75" customHeight="1" x14ac:dyDescent="0.25">
      <c r="A108" s="547">
        <v>45453</v>
      </c>
      <c r="B108" s="188"/>
      <c r="C108" s="177" t="s">
        <v>540</v>
      </c>
      <c r="D108" s="189"/>
      <c r="E108" s="191" t="s">
        <v>486</v>
      </c>
      <c r="F108" s="73"/>
      <c r="G108" s="73"/>
      <c r="H108" s="76">
        <f>H104+F108-G108</f>
        <v>115221313.09000015</v>
      </c>
      <c r="I108" s="310">
        <v>1000</v>
      </c>
      <c r="J108" s="312"/>
      <c r="K108" s="76">
        <f>K104+I108-J108</f>
        <v>43664.5</v>
      </c>
      <c r="L108" s="185">
        <f t="shared" si="24"/>
        <v>115264977.59000015</v>
      </c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  <c r="AI108" s="73"/>
      <c r="AJ108" s="98"/>
      <c r="AK108" s="149"/>
      <c r="AL108" s="149"/>
      <c r="AM108" s="149"/>
      <c r="AN108" s="149"/>
      <c r="AO108" s="149"/>
      <c r="AP108" s="99"/>
      <c r="AQ108" s="99"/>
      <c r="AR108" s="103"/>
      <c r="AS108" s="99"/>
      <c r="AT108" s="103"/>
      <c r="AU108" s="521"/>
      <c r="AW108" s="115">
        <f t="shared" si="26"/>
        <v>0</v>
      </c>
      <c r="AX108" s="115">
        <f t="shared" si="27"/>
        <v>0</v>
      </c>
      <c r="AY108" s="112">
        <f t="shared" si="28"/>
        <v>0</v>
      </c>
      <c r="AZ108" s="115">
        <f t="shared" si="19"/>
        <v>0</v>
      </c>
      <c r="BA108" s="175">
        <f t="shared" si="20"/>
        <v>0</v>
      </c>
      <c r="BB108" s="118"/>
    </row>
    <row r="109" spans="1:54" s="134" customFormat="1" ht="15.75" customHeight="1" x14ac:dyDescent="0.25">
      <c r="A109" s="547">
        <v>45454</v>
      </c>
      <c r="B109" s="188"/>
      <c r="C109" s="177" t="s">
        <v>541</v>
      </c>
      <c r="D109" s="182"/>
      <c r="E109" s="191" t="s">
        <v>486</v>
      </c>
      <c r="F109" s="73"/>
      <c r="G109" s="73"/>
      <c r="H109" s="76">
        <f>H108+F109-G109</f>
        <v>115221313.09000015</v>
      </c>
      <c r="I109" s="310">
        <v>500</v>
      </c>
      <c r="J109" s="312"/>
      <c r="K109" s="76">
        <f>K108+I109-J109</f>
        <v>44164.5</v>
      </c>
      <c r="L109" s="185">
        <f>H109+K109</f>
        <v>115265477.59000015</v>
      </c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  <c r="AA109" s="73"/>
      <c r="AB109" s="73"/>
      <c r="AC109" s="73"/>
      <c r="AD109" s="73"/>
      <c r="AE109" s="73"/>
      <c r="AF109" s="73"/>
      <c r="AG109" s="73"/>
      <c r="AH109" s="73"/>
      <c r="AI109" s="73"/>
      <c r="AJ109" s="98"/>
      <c r="AK109" s="149"/>
      <c r="AL109" s="149"/>
      <c r="AM109" s="149"/>
      <c r="AN109" s="149"/>
      <c r="AO109" s="149"/>
      <c r="AP109" s="99"/>
      <c r="AQ109" s="99"/>
      <c r="AR109" s="103"/>
      <c r="AS109" s="99"/>
      <c r="AT109" s="103"/>
      <c r="AU109" s="521"/>
      <c r="AW109" s="115">
        <f t="shared" si="26"/>
        <v>0</v>
      </c>
      <c r="AX109" s="115">
        <f t="shared" si="27"/>
        <v>0</v>
      </c>
      <c r="AY109" s="112">
        <f t="shared" si="28"/>
        <v>0</v>
      </c>
      <c r="AZ109" s="115">
        <f t="shared" si="19"/>
        <v>0</v>
      </c>
      <c r="BA109" s="175">
        <f t="shared" si="20"/>
        <v>0</v>
      </c>
      <c r="BB109" s="118"/>
    </row>
    <row r="110" spans="1:54" s="134" customFormat="1" ht="15.75" customHeight="1" x14ac:dyDescent="0.25">
      <c r="A110" s="547">
        <v>45456</v>
      </c>
      <c r="B110" s="188"/>
      <c r="C110" s="188" t="s">
        <v>542</v>
      </c>
      <c r="D110" s="182"/>
      <c r="E110" s="191" t="s">
        <v>486</v>
      </c>
      <c r="F110" s="73"/>
      <c r="G110" s="73"/>
      <c r="H110" s="76">
        <f t="shared" ref="H110:H124" si="44">H109+F110-G110</f>
        <v>115221313.09000015</v>
      </c>
      <c r="I110" s="310">
        <v>3500</v>
      </c>
      <c r="J110" s="312"/>
      <c r="K110" s="76">
        <f t="shared" ref="K110:K124" si="45">K109+I110-J110</f>
        <v>47664.5</v>
      </c>
      <c r="L110" s="185">
        <f t="shared" ref="L110:L124" si="46">H110+K110</f>
        <v>115268977.59000015</v>
      </c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  <c r="AA110" s="73"/>
      <c r="AB110" s="73"/>
      <c r="AC110" s="73"/>
      <c r="AD110" s="73"/>
      <c r="AE110" s="73"/>
      <c r="AF110" s="73"/>
      <c r="AG110" s="73"/>
      <c r="AH110" s="73"/>
      <c r="AI110" s="73"/>
      <c r="AJ110" s="98"/>
      <c r="AK110" s="149"/>
      <c r="AL110" s="149"/>
      <c r="AM110" s="149"/>
      <c r="AN110" s="149"/>
      <c r="AO110" s="149"/>
      <c r="AP110" s="99"/>
      <c r="AQ110" s="99"/>
      <c r="AR110" s="103"/>
      <c r="AS110" s="99"/>
      <c r="AT110" s="103"/>
      <c r="AU110" s="521"/>
      <c r="AW110" s="115">
        <f t="shared" si="26"/>
        <v>0</v>
      </c>
      <c r="AX110" s="115">
        <f t="shared" si="27"/>
        <v>0</v>
      </c>
      <c r="AY110" s="112">
        <f t="shared" si="28"/>
        <v>0</v>
      </c>
      <c r="AZ110" s="115">
        <f t="shared" si="19"/>
        <v>0</v>
      </c>
      <c r="BA110" s="175">
        <f t="shared" si="20"/>
        <v>0</v>
      </c>
      <c r="BB110" s="118"/>
    </row>
    <row r="111" spans="1:54" s="134" customFormat="1" ht="31.5" customHeight="1" x14ac:dyDescent="0.25">
      <c r="A111" s="547" t="s">
        <v>543</v>
      </c>
      <c r="B111" s="188"/>
      <c r="C111" s="188" t="s">
        <v>544</v>
      </c>
      <c r="D111" s="182"/>
      <c r="E111" s="191" t="s">
        <v>115</v>
      </c>
      <c r="F111" s="73">
        <v>289483.27</v>
      </c>
      <c r="G111" s="73"/>
      <c r="H111" s="76">
        <f t="shared" si="44"/>
        <v>115510796.36000015</v>
      </c>
      <c r="I111" s="312"/>
      <c r="J111" s="312"/>
      <c r="K111" s="76">
        <f t="shared" si="45"/>
        <v>47664.5</v>
      </c>
      <c r="L111" s="185">
        <f t="shared" si="46"/>
        <v>115558460.86000015</v>
      </c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  <c r="AA111" s="73"/>
      <c r="AB111" s="73"/>
      <c r="AC111" s="73"/>
      <c r="AD111" s="73"/>
      <c r="AE111" s="73"/>
      <c r="AF111" s="73"/>
      <c r="AG111" s="73"/>
      <c r="AH111" s="73"/>
      <c r="AI111" s="73"/>
      <c r="AJ111" s="98"/>
      <c r="AK111" s="149"/>
      <c r="AL111" s="149"/>
      <c r="AM111" s="149"/>
      <c r="AN111" s="149"/>
      <c r="AO111" s="149"/>
      <c r="AP111" s="99"/>
      <c r="AQ111" s="99"/>
      <c r="AR111" s="103"/>
      <c r="AS111" s="99"/>
      <c r="AT111" s="103"/>
      <c r="AU111" s="521"/>
      <c r="AW111" s="115">
        <f t="shared" si="26"/>
        <v>0</v>
      </c>
      <c r="AX111" s="115">
        <f t="shared" si="27"/>
        <v>0</v>
      </c>
      <c r="AY111" s="112">
        <f t="shared" si="28"/>
        <v>0</v>
      </c>
      <c r="AZ111" s="115">
        <f t="shared" si="19"/>
        <v>0</v>
      </c>
      <c r="BA111" s="175">
        <f t="shared" si="20"/>
        <v>0</v>
      </c>
      <c r="BB111" s="118"/>
    </row>
    <row r="112" spans="1:54" s="134" customFormat="1" ht="31.5" customHeight="1" x14ac:dyDescent="0.25">
      <c r="A112" s="547" t="s">
        <v>543</v>
      </c>
      <c r="B112" s="188"/>
      <c r="C112" s="188" t="s">
        <v>545</v>
      </c>
      <c r="D112" s="182"/>
      <c r="E112" s="191" t="s">
        <v>546</v>
      </c>
      <c r="F112" s="73">
        <v>297771.2</v>
      </c>
      <c r="G112" s="73"/>
      <c r="H112" s="76">
        <f t="shared" si="44"/>
        <v>115808567.56000015</v>
      </c>
      <c r="I112" s="312"/>
      <c r="J112" s="312"/>
      <c r="K112" s="76">
        <f t="shared" si="45"/>
        <v>47664.5</v>
      </c>
      <c r="L112" s="185">
        <f t="shared" si="46"/>
        <v>115856232.06000015</v>
      </c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98"/>
      <c r="AK112" s="149"/>
      <c r="AL112" s="149"/>
      <c r="AM112" s="149"/>
      <c r="AN112" s="149"/>
      <c r="AO112" s="149"/>
      <c r="AP112" s="99"/>
      <c r="AQ112" s="99"/>
      <c r="AR112" s="103"/>
      <c r="AS112" s="99"/>
      <c r="AT112" s="103"/>
      <c r="AU112" s="521"/>
      <c r="AW112" s="115">
        <f t="shared" si="26"/>
        <v>0</v>
      </c>
      <c r="AX112" s="115">
        <f t="shared" si="27"/>
        <v>0</v>
      </c>
      <c r="AY112" s="112">
        <f t="shared" si="28"/>
        <v>0</v>
      </c>
      <c r="AZ112" s="115">
        <f t="shared" si="19"/>
        <v>0</v>
      </c>
      <c r="BA112" s="175">
        <f t="shared" si="20"/>
        <v>0</v>
      </c>
      <c r="BB112" s="118"/>
    </row>
    <row r="113" spans="1:54" s="134" customFormat="1" ht="31.5" customHeight="1" x14ac:dyDescent="0.25">
      <c r="A113" s="547" t="s">
        <v>543</v>
      </c>
      <c r="B113" s="188"/>
      <c r="C113" s="188" t="s">
        <v>547</v>
      </c>
      <c r="D113" s="182"/>
      <c r="E113" s="191" t="s">
        <v>548</v>
      </c>
      <c r="F113" s="73">
        <v>162222.26999999999</v>
      </c>
      <c r="G113" s="73"/>
      <c r="H113" s="76">
        <f t="shared" si="44"/>
        <v>115970789.83000015</v>
      </c>
      <c r="I113" s="312"/>
      <c r="J113" s="312"/>
      <c r="K113" s="76">
        <f t="shared" si="45"/>
        <v>47664.5</v>
      </c>
      <c r="L113" s="185">
        <f t="shared" si="46"/>
        <v>116018454.33000015</v>
      </c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  <c r="AJ113" s="98"/>
      <c r="AK113" s="149"/>
      <c r="AL113" s="149"/>
      <c r="AM113" s="149"/>
      <c r="AN113" s="149"/>
      <c r="AO113" s="149"/>
      <c r="AP113" s="99"/>
      <c r="AQ113" s="99"/>
      <c r="AR113" s="103"/>
      <c r="AS113" s="99"/>
      <c r="AT113" s="103"/>
      <c r="AU113" s="521"/>
      <c r="AW113" s="115">
        <f t="shared" si="26"/>
        <v>0</v>
      </c>
      <c r="AX113" s="115">
        <f t="shared" si="27"/>
        <v>0</v>
      </c>
      <c r="AY113" s="112">
        <f t="shared" si="28"/>
        <v>0</v>
      </c>
      <c r="AZ113" s="115">
        <f t="shared" si="19"/>
        <v>0</v>
      </c>
      <c r="BA113" s="175">
        <f t="shared" si="20"/>
        <v>0</v>
      </c>
      <c r="BB113" s="118"/>
    </row>
    <row r="114" spans="1:54" s="134" customFormat="1" ht="31.5" customHeight="1" x14ac:dyDescent="0.25">
      <c r="A114" s="547">
        <v>45462</v>
      </c>
      <c r="B114" s="188"/>
      <c r="C114" s="189" t="s">
        <v>565</v>
      </c>
      <c r="D114" s="182"/>
      <c r="E114" s="191" t="s">
        <v>567</v>
      </c>
      <c r="F114" s="73"/>
      <c r="G114" s="73">
        <v>100</v>
      </c>
      <c r="H114" s="76">
        <f t="shared" si="44"/>
        <v>115970689.83000015</v>
      </c>
      <c r="I114" s="312"/>
      <c r="J114" s="310">
        <v>100</v>
      </c>
      <c r="K114" s="76">
        <f t="shared" si="45"/>
        <v>47564.5</v>
      </c>
      <c r="L114" s="185">
        <f t="shared" si="46"/>
        <v>116018254.33000015</v>
      </c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  <c r="AA114" s="73"/>
      <c r="AB114" s="73"/>
      <c r="AC114" s="73"/>
      <c r="AD114" s="73"/>
      <c r="AE114" s="73"/>
      <c r="AF114" s="73"/>
      <c r="AG114" s="73"/>
      <c r="AH114" s="73"/>
      <c r="AI114" s="73"/>
      <c r="AJ114" s="98"/>
      <c r="AK114" s="149"/>
      <c r="AL114" s="149"/>
      <c r="AM114" s="149"/>
      <c r="AN114" s="149"/>
      <c r="AO114" s="149"/>
      <c r="AP114" s="99"/>
      <c r="AQ114" s="99"/>
      <c r="AR114" s="103"/>
      <c r="AS114" s="99"/>
      <c r="AT114" s="103"/>
      <c r="AU114" s="521"/>
      <c r="AW114" s="115"/>
      <c r="AX114" s="115"/>
      <c r="AY114" s="112"/>
      <c r="AZ114" s="115"/>
      <c r="BA114" s="175"/>
      <c r="BB114" s="118"/>
    </row>
    <row r="115" spans="1:54" s="134" customFormat="1" ht="31.5" customHeight="1" x14ac:dyDescent="0.25">
      <c r="A115" s="547">
        <v>45462</v>
      </c>
      <c r="B115" s="188"/>
      <c r="C115" s="189" t="s">
        <v>566</v>
      </c>
      <c r="D115" s="182"/>
      <c r="E115" s="191" t="s">
        <v>568</v>
      </c>
      <c r="F115" s="73"/>
      <c r="G115" s="73"/>
      <c r="H115" s="76">
        <f t="shared" si="44"/>
        <v>115970689.83000015</v>
      </c>
      <c r="I115" s="312"/>
      <c r="J115" s="310"/>
      <c r="K115" s="76">
        <f t="shared" si="45"/>
        <v>47564.5</v>
      </c>
      <c r="L115" s="185">
        <f t="shared" si="46"/>
        <v>116018254.33000015</v>
      </c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98"/>
      <c r="AK115" s="149"/>
      <c r="AL115" s="149"/>
      <c r="AM115" s="149"/>
      <c r="AN115" s="149"/>
      <c r="AO115" s="149"/>
      <c r="AP115" s="99"/>
      <c r="AQ115" s="99"/>
      <c r="AR115" s="103"/>
      <c r="AS115" s="99"/>
      <c r="AT115" s="103"/>
      <c r="AU115" s="521"/>
      <c r="AW115" s="115"/>
      <c r="AX115" s="115"/>
      <c r="AY115" s="112"/>
      <c r="AZ115" s="115"/>
      <c r="BA115" s="175"/>
      <c r="BB115" s="118"/>
    </row>
    <row r="116" spans="1:54" s="134" customFormat="1" ht="47.25" customHeight="1" x14ac:dyDescent="0.25">
      <c r="A116" s="547">
        <v>45463</v>
      </c>
      <c r="B116" s="188"/>
      <c r="C116" s="188" t="s">
        <v>561</v>
      </c>
      <c r="D116" s="182"/>
      <c r="E116" s="191" t="s">
        <v>563</v>
      </c>
      <c r="F116" s="73">
        <v>100</v>
      </c>
      <c r="G116" s="73"/>
      <c r="H116" s="76">
        <f>H114+F116-G116</f>
        <v>115970789.83000015</v>
      </c>
      <c r="I116" s="312"/>
      <c r="J116" s="312"/>
      <c r="K116" s="76">
        <f>K114+I116-J116</f>
        <v>47564.5</v>
      </c>
      <c r="L116" s="185">
        <f t="shared" si="46"/>
        <v>116018354.33000015</v>
      </c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  <c r="AA116" s="73"/>
      <c r="AB116" s="73"/>
      <c r="AC116" s="73"/>
      <c r="AD116" s="73"/>
      <c r="AE116" s="73"/>
      <c r="AF116" s="73"/>
      <c r="AG116" s="73"/>
      <c r="AH116" s="73"/>
      <c r="AI116" s="73"/>
      <c r="AJ116" s="98"/>
      <c r="AK116" s="149"/>
      <c r="AL116" s="149"/>
      <c r="AM116" s="149"/>
      <c r="AN116" s="149"/>
      <c r="AO116" s="149"/>
      <c r="AP116" s="99"/>
      <c r="AQ116" s="99"/>
      <c r="AR116" s="103"/>
      <c r="AS116" s="99"/>
      <c r="AT116" s="103"/>
      <c r="AU116" s="521"/>
      <c r="AW116" s="115"/>
      <c r="AX116" s="115"/>
      <c r="AY116" s="112"/>
      <c r="AZ116" s="115"/>
      <c r="BA116" s="175"/>
      <c r="BB116" s="118"/>
    </row>
    <row r="117" spans="1:54" s="134" customFormat="1" ht="47.25" customHeight="1" x14ac:dyDescent="0.25">
      <c r="A117" s="547">
        <v>45463</v>
      </c>
      <c r="B117" s="188"/>
      <c r="C117" s="188" t="s">
        <v>562</v>
      </c>
      <c r="D117" s="182"/>
      <c r="E117" s="191" t="s">
        <v>564</v>
      </c>
      <c r="F117" s="73"/>
      <c r="G117" s="73"/>
      <c r="H117" s="76">
        <f t="shared" si="44"/>
        <v>115970789.83000015</v>
      </c>
      <c r="I117" s="310">
        <v>100</v>
      </c>
      <c r="J117" s="312"/>
      <c r="K117" s="76">
        <f t="shared" si="45"/>
        <v>47664.5</v>
      </c>
      <c r="L117" s="185">
        <f t="shared" si="46"/>
        <v>116018454.33000015</v>
      </c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  <c r="AA117" s="73"/>
      <c r="AB117" s="73"/>
      <c r="AC117" s="73"/>
      <c r="AD117" s="73"/>
      <c r="AE117" s="73"/>
      <c r="AF117" s="73"/>
      <c r="AG117" s="73"/>
      <c r="AH117" s="73"/>
      <c r="AI117" s="73"/>
      <c r="AJ117" s="98"/>
      <c r="AK117" s="149"/>
      <c r="AL117" s="149"/>
      <c r="AM117" s="149"/>
      <c r="AN117" s="149"/>
      <c r="AO117" s="149"/>
      <c r="AP117" s="99"/>
      <c r="AQ117" s="99"/>
      <c r="AR117" s="103"/>
      <c r="AS117" s="99"/>
      <c r="AT117" s="103"/>
      <c r="AU117" s="521"/>
      <c r="AW117" s="115"/>
      <c r="AX117" s="115"/>
      <c r="AY117" s="112"/>
      <c r="AZ117" s="115"/>
      <c r="BA117" s="175"/>
      <c r="BB117" s="118"/>
    </row>
    <row r="118" spans="1:54" s="134" customFormat="1" ht="31.5" customHeight="1" x14ac:dyDescent="0.25">
      <c r="A118" s="547">
        <v>45450</v>
      </c>
      <c r="B118" s="188" t="s">
        <v>554</v>
      </c>
      <c r="C118" s="188">
        <v>92033613</v>
      </c>
      <c r="D118" s="337" t="s">
        <v>63</v>
      </c>
      <c r="E118" s="191" t="s">
        <v>549</v>
      </c>
      <c r="F118" s="73"/>
      <c r="G118" s="73">
        <v>135000</v>
      </c>
      <c r="H118" s="76">
        <f t="shared" si="44"/>
        <v>115835789.83000015</v>
      </c>
      <c r="I118" s="312"/>
      <c r="J118" s="312"/>
      <c r="K118" s="76">
        <f t="shared" si="45"/>
        <v>47664.5</v>
      </c>
      <c r="L118" s="185">
        <f t="shared" si="46"/>
        <v>115883454.33000015</v>
      </c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  <c r="AA118" s="73"/>
      <c r="AB118" s="73"/>
      <c r="AC118" s="73"/>
      <c r="AD118" s="73"/>
      <c r="AE118" s="73"/>
      <c r="AF118" s="73">
        <v>135000</v>
      </c>
      <c r="AG118" s="73"/>
      <c r="AH118" s="73"/>
      <c r="AI118" s="73"/>
      <c r="AJ118" s="98"/>
      <c r="AK118" s="149"/>
      <c r="AL118" s="149"/>
      <c r="AM118" s="149"/>
      <c r="AN118" s="149"/>
      <c r="AO118" s="149"/>
      <c r="AP118" s="99"/>
      <c r="AQ118" s="99"/>
      <c r="AR118" s="103"/>
      <c r="AS118" s="99"/>
      <c r="AT118" s="103"/>
      <c r="AU118" s="521"/>
      <c r="AW118" s="115">
        <f t="shared" ref="AW118:AW181" si="47">G118+J118+SUM(AH118:AU118)</f>
        <v>135000</v>
      </c>
      <c r="AX118" s="115">
        <f t="shared" ref="AX118:AX181" si="48">SUM(M118:AG118)</f>
        <v>135000</v>
      </c>
      <c r="AY118" s="112">
        <f t="shared" ref="AY118:AY181" si="49">AW118-AX118</f>
        <v>0</v>
      </c>
      <c r="AZ118" s="115">
        <f t="shared" ref="AZ118:AZ148" si="50">AY118-J118</f>
        <v>0</v>
      </c>
      <c r="BA118" s="175">
        <f t="shared" ref="BA118:BA148" si="51">AY118-AZ118</f>
        <v>0</v>
      </c>
      <c r="BB118" s="118"/>
    </row>
    <row r="119" spans="1:54" s="366" customFormat="1" ht="31.5" customHeight="1" x14ac:dyDescent="0.25">
      <c r="A119" s="548">
        <v>45450</v>
      </c>
      <c r="B119" s="351"/>
      <c r="C119" s="351" t="s">
        <v>559</v>
      </c>
      <c r="D119" s="380" t="s">
        <v>63</v>
      </c>
      <c r="E119" s="353" t="s">
        <v>560</v>
      </c>
      <c r="F119" s="367"/>
      <c r="G119" s="367"/>
      <c r="H119" s="357">
        <f t="shared" si="44"/>
        <v>115835789.83000015</v>
      </c>
      <c r="I119" s="367"/>
      <c r="J119" s="367"/>
      <c r="K119" s="357">
        <f t="shared" si="45"/>
        <v>47664.5</v>
      </c>
      <c r="L119" s="358">
        <f t="shared" si="46"/>
        <v>115883454.33000015</v>
      </c>
      <c r="M119" s="473">
        <v>135000</v>
      </c>
      <c r="N119" s="367"/>
      <c r="O119" s="367"/>
      <c r="P119" s="367"/>
      <c r="Q119" s="367"/>
      <c r="R119" s="367"/>
      <c r="S119" s="367"/>
      <c r="T119" s="367"/>
      <c r="U119" s="367"/>
      <c r="V119" s="367"/>
      <c r="W119" s="356"/>
      <c r="X119" s="356"/>
      <c r="Y119" s="356"/>
      <c r="Z119" s="356"/>
      <c r="AA119" s="356"/>
      <c r="AB119" s="356"/>
      <c r="AC119" s="356"/>
      <c r="AD119" s="356"/>
      <c r="AE119" s="356"/>
      <c r="AF119" s="356">
        <v>-135000</v>
      </c>
      <c r="AG119" s="367"/>
      <c r="AH119" s="367"/>
      <c r="AI119" s="367"/>
      <c r="AJ119" s="367"/>
      <c r="AK119" s="367"/>
      <c r="AL119" s="367"/>
      <c r="AM119" s="367"/>
      <c r="AN119" s="367"/>
      <c r="AO119" s="367"/>
      <c r="AP119" s="367"/>
      <c r="AQ119" s="367"/>
      <c r="AR119" s="369"/>
      <c r="AS119" s="367"/>
      <c r="AT119" s="369"/>
      <c r="AU119" s="543"/>
      <c r="AW119" s="365">
        <f t="shared" si="47"/>
        <v>0</v>
      </c>
      <c r="AX119" s="365">
        <f t="shared" si="48"/>
        <v>0</v>
      </c>
      <c r="AY119" s="371">
        <f t="shared" si="49"/>
        <v>0</v>
      </c>
      <c r="AZ119" s="365">
        <f t="shared" si="50"/>
        <v>0</v>
      </c>
      <c r="BA119" s="372">
        <f t="shared" si="51"/>
        <v>0</v>
      </c>
      <c r="BB119" s="365"/>
    </row>
    <row r="120" spans="1:54" s="134" customFormat="1" ht="31.5" customHeight="1" x14ac:dyDescent="0.25">
      <c r="A120" s="549">
        <v>45453</v>
      </c>
      <c r="B120" s="188" t="s">
        <v>555</v>
      </c>
      <c r="C120" s="188" t="s">
        <v>550</v>
      </c>
      <c r="D120" s="337" t="s">
        <v>51</v>
      </c>
      <c r="E120" s="180" t="s">
        <v>551</v>
      </c>
      <c r="F120" s="73"/>
      <c r="G120" s="73">
        <v>181503.8</v>
      </c>
      <c r="H120" s="76">
        <f t="shared" si="44"/>
        <v>115654286.03000015</v>
      </c>
      <c r="I120" s="312"/>
      <c r="J120" s="312"/>
      <c r="K120" s="76">
        <f t="shared" si="45"/>
        <v>47664.5</v>
      </c>
      <c r="L120" s="185">
        <f t="shared" si="46"/>
        <v>115701950.53000015</v>
      </c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  <c r="AA120" s="73"/>
      <c r="AB120" s="73"/>
      <c r="AC120" s="73"/>
      <c r="AD120" s="73"/>
      <c r="AE120" s="73"/>
      <c r="AF120" s="73"/>
      <c r="AG120" s="73"/>
      <c r="AH120" s="73"/>
      <c r="AI120" s="73"/>
      <c r="AJ120" s="98"/>
      <c r="AK120" s="149"/>
      <c r="AL120" s="310">
        <v>-109022.28</v>
      </c>
      <c r="AM120" s="310">
        <v>0</v>
      </c>
      <c r="AN120" s="310">
        <v>-6200</v>
      </c>
      <c r="AO120" s="310">
        <v>0</v>
      </c>
      <c r="AP120" s="185">
        <v>-56281.52</v>
      </c>
      <c r="AQ120" s="185"/>
      <c r="AR120" s="185">
        <v>-10000</v>
      </c>
      <c r="AS120" s="185"/>
      <c r="AT120" s="303"/>
      <c r="AU120" s="533"/>
      <c r="AW120" s="115">
        <f t="shared" si="47"/>
        <v>0</v>
      </c>
      <c r="AX120" s="115">
        <f t="shared" si="48"/>
        <v>0</v>
      </c>
      <c r="AY120" s="112">
        <f t="shared" si="49"/>
        <v>0</v>
      </c>
      <c r="AZ120" s="115">
        <f t="shared" si="50"/>
        <v>0</v>
      </c>
      <c r="BA120" s="175">
        <f t="shared" si="51"/>
        <v>0</v>
      </c>
      <c r="BB120" s="118"/>
    </row>
    <row r="121" spans="1:54" s="134" customFormat="1" ht="31.5" customHeight="1" x14ac:dyDescent="0.25">
      <c r="A121" s="547">
        <v>45462</v>
      </c>
      <c r="B121" s="188" t="s">
        <v>556</v>
      </c>
      <c r="C121" s="188">
        <v>92033614</v>
      </c>
      <c r="D121" s="337" t="s">
        <v>83</v>
      </c>
      <c r="E121" s="191" t="s">
        <v>552</v>
      </c>
      <c r="F121" s="73"/>
      <c r="G121" s="73">
        <v>47616</v>
      </c>
      <c r="H121" s="76">
        <f t="shared" si="44"/>
        <v>115606670.03000015</v>
      </c>
      <c r="I121" s="312"/>
      <c r="J121" s="312"/>
      <c r="K121" s="76">
        <f t="shared" si="45"/>
        <v>47664.5</v>
      </c>
      <c r="L121" s="185">
        <f t="shared" si="46"/>
        <v>115654334.53000015</v>
      </c>
      <c r="M121" s="73"/>
      <c r="N121" s="73"/>
      <c r="O121" s="73"/>
      <c r="P121" s="73"/>
      <c r="Q121" s="73">
        <v>49600</v>
      </c>
      <c r="R121" s="73"/>
      <c r="S121" s="73"/>
      <c r="T121" s="73"/>
      <c r="U121" s="73"/>
      <c r="V121" s="73"/>
      <c r="W121" s="73"/>
      <c r="X121" s="73"/>
      <c r="Y121" s="73"/>
      <c r="Z121" s="73"/>
      <c r="AA121" s="73"/>
      <c r="AB121" s="73"/>
      <c r="AC121" s="73"/>
      <c r="AD121" s="73"/>
      <c r="AE121" s="73"/>
      <c r="AF121" s="73"/>
      <c r="AG121" s="73"/>
      <c r="AH121" s="73"/>
      <c r="AI121" s="73"/>
      <c r="AJ121" s="98"/>
      <c r="AK121" s="149"/>
      <c r="AL121" s="310">
        <v>1488</v>
      </c>
      <c r="AM121" s="310">
        <v>0</v>
      </c>
      <c r="AN121" s="310">
        <v>496</v>
      </c>
      <c r="AO121" s="310"/>
      <c r="AP121" s="185"/>
      <c r="AQ121" s="185"/>
      <c r="AR121" s="303"/>
      <c r="AS121" s="99"/>
      <c r="AT121" s="103"/>
      <c r="AU121" s="521"/>
      <c r="AW121" s="115">
        <f t="shared" si="47"/>
        <v>49600</v>
      </c>
      <c r="AX121" s="115">
        <f t="shared" si="48"/>
        <v>49600</v>
      </c>
      <c r="AY121" s="112">
        <f t="shared" si="49"/>
        <v>0</v>
      </c>
      <c r="AZ121" s="115">
        <f t="shared" si="50"/>
        <v>0</v>
      </c>
      <c r="BA121" s="175">
        <f t="shared" si="51"/>
        <v>0</v>
      </c>
      <c r="BB121" s="118"/>
    </row>
    <row r="122" spans="1:54" s="134" customFormat="1" ht="15.75" customHeight="1" x14ac:dyDescent="0.25">
      <c r="A122" s="547">
        <v>45467</v>
      </c>
      <c r="B122" s="182"/>
      <c r="C122" s="182">
        <v>92033615</v>
      </c>
      <c r="D122" s="391" t="s">
        <v>201</v>
      </c>
      <c r="E122" s="178" t="s">
        <v>553</v>
      </c>
      <c r="F122" s="98"/>
      <c r="G122" s="73"/>
      <c r="H122" s="76">
        <f t="shared" si="44"/>
        <v>115606670.03000015</v>
      </c>
      <c r="I122" s="310"/>
      <c r="J122" s="312"/>
      <c r="K122" s="76">
        <f t="shared" si="45"/>
        <v>47664.5</v>
      </c>
      <c r="L122" s="185">
        <f t="shared" si="46"/>
        <v>115654334.53000015</v>
      </c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  <c r="AA122" s="73"/>
      <c r="AB122" s="73"/>
      <c r="AC122" s="73"/>
      <c r="AD122" s="73"/>
      <c r="AE122" s="73"/>
      <c r="AF122" s="73"/>
      <c r="AG122" s="73"/>
      <c r="AH122" s="73"/>
      <c r="AI122" s="73"/>
      <c r="AJ122" s="98"/>
      <c r="AK122" s="99"/>
      <c r="AL122" s="99"/>
      <c r="AM122" s="99"/>
      <c r="AN122" s="99"/>
      <c r="AO122" s="99"/>
      <c r="AP122" s="99"/>
      <c r="AQ122" s="99"/>
      <c r="AR122" s="103"/>
      <c r="AS122" s="99"/>
      <c r="AT122" s="103"/>
      <c r="AU122" s="521"/>
      <c r="AW122" s="115">
        <f t="shared" si="47"/>
        <v>0</v>
      </c>
      <c r="AX122" s="115">
        <f t="shared" si="48"/>
        <v>0</v>
      </c>
      <c r="AY122" s="112">
        <f t="shared" si="49"/>
        <v>0</v>
      </c>
      <c r="AZ122" s="115">
        <f t="shared" si="50"/>
        <v>0</v>
      </c>
      <c r="BA122" s="175">
        <f t="shared" si="51"/>
        <v>0</v>
      </c>
      <c r="BB122" s="118"/>
    </row>
    <row r="123" spans="1:54" s="134" customFormat="1" ht="31.5" customHeight="1" x14ac:dyDescent="0.25">
      <c r="A123" s="547">
        <v>45471</v>
      </c>
      <c r="B123" s="338"/>
      <c r="C123" s="189" t="s">
        <v>118</v>
      </c>
      <c r="D123" s="338"/>
      <c r="E123" s="191" t="s">
        <v>557</v>
      </c>
      <c r="F123" s="73">
        <v>22934.98</v>
      </c>
      <c r="G123" s="73"/>
      <c r="H123" s="76">
        <f t="shared" si="44"/>
        <v>115629605.01000015</v>
      </c>
      <c r="I123" s="312"/>
      <c r="J123" s="312"/>
      <c r="K123" s="76">
        <f t="shared" si="45"/>
        <v>47664.5</v>
      </c>
      <c r="L123" s="185">
        <f t="shared" si="46"/>
        <v>115677269.51000015</v>
      </c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  <c r="AA123" s="73"/>
      <c r="AB123" s="73"/>
      <c r="AC123" s="73"/>
      <c r="AD123" s="73"/>
      <c r="AE123" s="73"/>
      <c r="AF123" s="73"/>
      <c r="AG123" s="73"/>
      <c r="AH123" s="73"/>
      <c r="AI123" s="73"/>
      <c r="AJ123" s="98"/>
      <c r="AK123" s="99"/>
      <c r="AL123" s="99"/>
      <c r="AM123" s="99"/>
      <c r="AN123" s="99"/>
      <c r="AO123" s="99"/>
      <c r="AP123" s="99"/>
      <c r="AQ123" s="99"/>
      <c r="AR123" s="103"/>
      <c r="AS123" s="99"/>
      <c r="AT123" s="103"/>
      <c r="AU123" s="521"/>
      <c r="AW123" s="115">
        <f t="shared" si="47"/>
        <v>0</v>
      </c>
      <c r="AX123" s="115">
        <f t="shared" si="48"/>
        <v>0</v>
      </c>
      <c r="AY123" s="112">
        <f t="shared" si="49"/>
        <v>0</v>
      </c>
      <c r="AZ123" s="115">
        <f t="shared" si="50"/>
        <v>0</v>
      </c>
      <c r="BA123" s="175">
        <f t="shared" si="51"/>
        <v>0</v>
      </c>
      <c r="BB123" s="118"/>
    </row>
    <row r="124" spans="1:54" s="134" customFormat="1" ht="31.5" customHeight="1" x14ac:dyDescent="0.25">
      <c r="A124" s="547">
        <v>45471</v>
      </c>
      <c r="B124" s="338"/>
      <c r="C124" s="189" t="s">
        <v>120</v>
      </c>
      <c r="D124" s="338"/>
      <c r="E124" s="191" t="s">
        <v>558</v>
      </c>
      <c r="F124" s="73"/>
      <c r="G124" s="73"/>
      <c r="H124" s="76">
        <f t="shared" si="44"/>
        <v>115629605.01000015</v>
      </c>
      <c r="I124" s="312">
        <v>8.3800000000000008</v>
      </c>
      <c r="J124" s="312"/>
      <c r="K124" s="76">
        <f t="shared" si="45"/>
        <v>47672.88</v>
      </c>
      <c r="L124" s="185">
        <f t="shared" si="46"/>
        <v>115677277.89000015</v>
      </c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  <c r="AA124" s="73"/>
      <c r="AB124" s="73"/>
      <c r="AC124" s="73"/>
      <c r="AD124" s="73"/>
      <c r="AE124" s="73"/>
      <c r="AF124" s="73"/>
      <c r="AG124" s="73"/>
      <c r="AH124" s="73"/>
      <c r="AI124" s="73"/>
      <c r="AJ124" s="98"/>
      <c r="AK124" s="99"/>
      <c r="AL124" s="99"/>
      <c r="AM124" s="99"/>
      <c r="AN124" s="99"/>
      <c r="AO124" s="99"/>
      <c r="AP124" s="99"/>
      <c r="AQ124" s="99"/>
      <c r="AR124" s="103"/>
      <c r="AS124" s="99"/>
      <c r="AT124" s="103"/>
      <c r="AU124" s="521"/>
      <c r="AW124" s="115">
        <f t="shared" si="47"/>
        <v>0</v>
      </c>
      <c r="AX124" s="115">
        <f t="shared" si="48"/>
        <v>0</v>
      </c>
      <c r="AY124" s="112">
        <f t="shared" si="49"/>
        <v>0</v>
      </c>
      <c r="AZ124" s="115">
        <f t="shared" si="50"/>
        <v>0</v>
      </c>
      <c r="BA124" s="175">
        <f t="shared" si="51"/>
        <v>0</v>
      </c>
      <c r="BB124" s="118"/>
    </row>
    <row r="125" spans="1:54" s="131" customFormat="1" ht="16.5" customHeight="1" thickBot="1" x14ac:dyDescent="0.3">
      <c r="A125" s="550"/>
      <c r="B125" s="193"/>
      <c r="C125" s="193"/>
      <c r="D125" s="194"/>
      <c r="E125" s="195" t="s">
        <v>484</v>
      </c>
      <c r="F125" s="75">
        <f>SUM(F107:F124)</f>
        <v>772511.72</v>
      </c>
      <c r="G125" s="75">
        <f>SUM(G107:G124)</f>
        <v>364219.8</v>
      </c>
      <c r="H125" s="196">
        <f>H124</f>
        <v>115629605.01000015</v>
      </c>
      <c r="I125" s="75">
        <f>SUM(I107:I124)</f>
        <v>5108.38</v>
      </c>
      <c r="J125" s="75">
        <f>SUM(J107:J124)</f>
        <v>100</v>
      </c>
      <c r="K125" s="196">
        <f>K124</f>
        <v>47672.88</v>
      </c>
      <c r="L125" s="75">
        <f>H125+K125</f>
        <v>115677277.89000015</v>
      </c>
      <c r="M125" s="75">
        <f t="shared" ref="M125:AU125" si="52">SUM(M107:M124)</f>
        <v>135000</v>
      </c>
      <c r="N125" s="75">
        <f t="shared" si="52"/>
        <v>0</v>
      </c>
      <c r="O125" s="75">
        <f t="shared" si="52"/>
        <v>0</v>
      </c>
      <c r="P125" s="75">
        <f t="shared" si="52"/>
        <v>0</v>
      </c>
      <c r="Q125" s="75">
        <f t="shared" si="52"/>
        <v>49600</v>
      </c>
      <c r="R125" s="75">
        <f t="shared" si="52"/>
        <v>0</v>
      </c>
      <c r="S125" s="75">
        <f t="shared" si="52"/>
        <v>0</v>
      </c>
      <c r="T125" s="75">
        <f t="shared" si="52"/>
        <v>0</v>
      </c>
      <c r="U125" s="75">
        <f t="shared" si="52"/>
        <v>0</v>
      </c>
      <c r="V125" s="75">
        <f t="shared" si="52"/>
        <v>0</v>
      </c>
      <c r="W125" s="75">
        <f t="shared" si="52"/>
        <v>0</v>
      </c>
      <c r="X125" s="75">
        <f t="shared" si="52"/>
        <v>0</v>
      </c>
      <c r="Y125" s="75">
        <f t="shared" si="52"/>
        <v>0</v>
      </c>
      <c r="Z125" s="75">
        <f t="shared" si="52"/>
        <v>0</v>
      </c>
      <c r="AA125" s="75">
        <f t="shared" si="52"/>
        <v>0</v>
      </c>
      <c r="AB125" s="75">
        <f t="shared" si="52"/>
        <v>0</v>
      </c>
      <c r="AC125" s="75">
        <f t="shared" si="52"/>
        <v>0</v>
      </c>
      <c r="AD125" s="75">
        <f t="shared" si="52"/>
        <v>0</v>
      </c>
      <c r="AE125" s="75">
        <f t="shared" si="52"/>
        <v>0</v>
      </c>
      <c r="AF125" s="75">
        <f t="shared" si="52"/>
        <v>0</v>
      </c>
      <c r="AG125" s="75">
        <f t="shared" si="52"/>
        <v>0</v>
      </c>
      <c r="AH125" s="75">
        <f t="shared" si="52"/>
        <v>0</v>
      </c>
      <c r="AI125" s="75">
        <f t="shared" si="52"/>
        <v>0</v>
      </c>
      <c r="AJ125" s="75">
        <f t="shared" si="52"/>
        <v>0</v>
      </c>
      <c r="AK125" s="75">
        <f t="shared" si="52"/>
        <v>0</v>
      </c>
      <c r="AL125" s="75">
        <f t="shared" si="52"/>
        <v>-107534.28</v>
      </c>
      <c r="AM125" s="75">
        <f t="shared" si="52"/>
        <v>0</v>
      </c>
      <c r="AN125" s="75">
        <f t="shared" si="52"/>
        <v>-5704</v>
      </c>
      <c r="AO125" s="75">
        <f t="shared" si="52"/>
        <v>0</v>
      </c>
      <c r="AP125" s="75">
        <f t="shared" si="52"/>
        <v>-56281.52</v>
      </c>
      <c r="AQ125" s="75">
        <f t="shared" si="52"/>
        <v>0</v>
      </c>
      <c r="AR125" s="75">
        <f t="shared" si="52"/>
        <v>-10000</v>
      </c>
      <c r="AS125" s="75">
        <f t="shared" si="52"/>
        <v>0</v>
      </c>
      <c r="AT125" s="75">
        <f t="shared" si="52"/>
        <v>0</v>
      </c>
      <c r="AU125" s="523">
        <f t="shared" si="52"/>
        <v>0</v>
      </c>
      <c r="AW125" s="115">
        <f t="shared" si="47"/>
        <v>184800</v>
      </c>
      <c r="AX125" s="115">
        <f t="shared" si="48"/>
        <v>184600</v>
      </c>
      <c r="AY125" s="112">
        <f t="shared" si="49"/>
        <v>200</v>
      </c>
      <c r="AZ125" s="115">
        <f t="shared" si="50"/>
        <v>100</v>
      </c>
      <c r="BA125" s="175">
        <f t="shared" si="51"/>
        <v>100</v>
      </c>
      <c r="BB125" s="118"/>
    </row>
    <row r="126" spans="1:54" s="305" customFormat="1" ht="15.75" customHeight="1" x14ac:dyDescent="0.25">
      <c r="A126" s="518"/>
      <c r="B126" s="189"/>
      <c r="C126" s="189"/>
      <c r="D126" s="197"/>
      <c r="E126" s="178"/>
      <c r="F126" s="73"/>
      <c r="G126" s="73"/>
      <c r="H126" s="76">
        <f>H124+F126-G126</f>
        <v>115629605.01000015</v>
      </c>
      <c r="I126" s="73"/>
      <c r="J126" s="73"/>
      <c r="K126" s="76">
        <f>K124+I126-J126</f>
        <v>47672.88</v>
      </c>
      <c r="L126" s="185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185"/>
      <c r="AL126" s="185"/>
      <c r="AM126" s="185"/>
      <c r="AN126" s="185"/>
      <c r="AO126" s="185"/>
      <c r="AP126" s="185"/>
      <c r="AQ126" s="185"/>
      <c r="AR126" s="303"/>
      <c r="AS126" s="185"/>
      <c r="AT126" s="303"/>
      <c r="AU126" s="533"/>
      <c r="AW126" s="115">
        <f t="shared" si="47"/>
        <v>0</v>
      </c>
      <c r="AX126" s="115">
        <f t="shared" si="48"/>
        <v>0</v>
      </c>
      <c r="AY126" s="112">
        <f t="shared" si="49"/>
        <v>0</v>
      </c>
      <c r="AZ126" s="115">
        <f t="shared" si="50"/>
        <v>0</v>
      </c>
      <c r="BA126" s="167">
        <f t="shared" si="51"/>
        <v>0</v>
      </c>
      <c r="BB126" s="168"/>
    </row>
    <row r="127" spans="1:54" s="111" customFormat="1" ht="34.15" customHeight="1" thickBot="1" x14ac:dyDescent="0.3">
      <c r="A127" s="525"/>
      <c r="B127" s="199"/>
      <c r="C127" s="199"/>
      <c r="D127" s="200"/>
      <c r="E127" s="201" t="s">
        <v>539</v>
      </c>
      <c r="F127" s="77">
        <f>+F125+F106+F85</f>
        <v>22390843.380000003</v>
      </c>
      <c r="G127" s="77">
        <f>+G125+G106+G85</f>
        <v>4771223.29</v>
      </c>
      <c r="H127" s="202">
        <f>H125</f>
        <v>115629605.01000015</v>
      </c>
      <c r="I127" s="77">
        <f>+I125+I106+I85</f>
        <v>13108.380000000001</v>
      </c>
      <c r="J127" s="77">
        <f>+J125+J106+J85</f>
        <v>610</v>
      </c>
      <c r="K127" s="202">
        <f>K125</f>
        <v>47672.88</v>
      </c>
      <c r="L127" s="77">
        <f>L125</f>
        <v>115677277.89000015</v>
      </c>
      <c r="M127" s="77">
        <f t="shared" ref="M127:AR127" si="53">+M125+M106+M85</f>
        <v>405000</v>
      </c>
      <c r="N127" s="77">
        <f t="shared" si="53"/>
        <v>0</v>
      </c>
      <c r="O127" s="77">
        <f t="shared" si="53"/>
        <v>0</v>
      </c>
      <c r="P127" s="77">
        <f t="shared" si="53"/>
        <v>510</v>
      </c>
      <c r="Q127" s="77">
        <f t="shared" si="53"/>
        <v>673110</v>
      </c>
      <c r="R127" s="77">
        <f t="shared" si="53"/>
        <v>0</v>
      </c>
      <c r="S127" s="77">
        <f t="shared" si="53"/>
        <v>569000</v>
      </c>
      <c r="T127" s="77">
        <f t="shared" si="53"/>
        <v>0</v>
      </c>
      <c r="U127" s="77">
        <f t="shared" si="53"/>
        <v>200000</v>
      </c>
      <c r="V127" s="77">
        <f t="shared" si="53"/>
        <v>0</v>
      </c>
      <c r="W127" s="77">
        <f t="shared" si="53"/>
        <v>2039076</v>
      </c>
      <c r="X127" s="77">
        <f t="shared" si="53"/>
        <v>0</v>
      </c>
      <c r="Y127" s="77">
        <f t="shared" si="53"/>
        <v>811684</v>
      </c>
      <c r="Z127" s="77">
        <f t="shared" si="53"/>
        <v>0</v>
      </c>
      <c r="AA127" s="77">
        <f t="shared" si="53"/>
        <v>0</v>
      </c>
      <c r="AB127" s="77">
        <f t="shared" si="53"/>
        <v>0</v>
      </c>
      <c r="AC127" s="77">
        <f t="shared" si="53"/>
        <v>0</v>
      </c>
      <c r="AD127" s="77">
        <f t="shared" si="53"/>
        <v>0</v>
      </c>
      <c r="AE127" s="77">
        <f t="shared" si="53"/>
        <v>0</v>
      </c>
      <c r="AF127" s="77">
        <f t="shared" si="53"/>
        <v>0</v>
      </c>
      <c r="AG127" s="77">
        <f t="shared" si="53"/>
        <v>0</v>
      </c>
      <c r="AH127" s="77">
        <f t="shared" si="53"/>
        <v>-24633.79</v>
      </c>
      <c r="AI127" s="77">
        <f t="shared" si="53"/>
        <v>0</v>
      </c>
      <c r="AJ127" s="77">
        <f t="shared" si="53"/>
        <v>0</v>
      </c>
      <c r="AK127" s="77">
        <f t="shared" si="53"/>
        <v>-6562.5</v>
      </c>
      <c r="AL127" s="77">
        <f t="shared" si="53"/>
        <v>-6552</v>
      </c>
      <c r="AM127" s="77">
        <f t="shared" si="53"/>
        <v>0</v>
      </c>
      <c r="AN127" s="77">
        <f t="shared" si="53"/>
        <v>-1294</v>
      </c>
      <c r="AO127" s="77">
        <f t="shared" si="53"/>
        <v>-2625</v>
      </c>
      <c r="AP127" s="77">
        <f t="shared" si="53"/>
        <v>-1780</v>
      </c>
      <c r="AQ127" s="77">
        <f t="shared" si="53"/>
        <v>0</v>
      </c>
      <c r="AR127" s="77">
        <f t="shared" si="53"/>
        <v>0</v>
      </c>
      <c r="AS127" s="77">
        <f>+AS125+AS106+AS85+AS69</f>
        <v>0</v>
      </c>
      <c r="AT127" s="77">
        <f>+AT125+AT106+AT85+AT69</f>
        <v>0</v>
      </c>
      <c r="AU127" s="551">
        <f>+AU125+AU106+AU85+AU69</f>
        <v>0</v>
      </c>
      <c r="AW127" s="115">
        <f t="shared" si="47"/>
        <v>4728386</v>
      </c>
      <c r="AX127" s="115">
        <f t="shared" si="48"/>
        <v>4698380</v>
      </c>
      <c r="AY127" s="112">
        <f t="shared" si="49"/>
        <v>30006</v>
      </c>
      <c r="AZ127" s="115">
        <f t="shared" si="50"/>
        <v>29396</v>
      </c>
      <c r="BA127" s="167">
        <f t="shared" si="51"/>
        <v>610</v>
      </c>
      <c r="BB127" s="168"/>
    </row>
    <row r="128" spans="1:54" s="134" customFormat="1" ht="16.5" thickTop="1" x14ac:dyDescent="0.25">
      <c r="A128" s="552"/>
      <c r="B128" s="242"/>
      <c r="C128" s="242"/>
      <c r="D128" s="248"/>
      <c r="E128" s="249"/>
      <c r="F128" s="95"/>
      <c r="G128" s="95"/>
      <c r="H128" s="325"/>
      <c r="I128" s="95"/>
      <c r="J128" s="95"/>
      <c r="K128" s="325"/>
      <c r="L128" s="96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  <c r="AC128" s="95"/>
      <c r="AD128" s="95"/>
      <c r="AE128" s="95"/>
      <c r="AF128" s="95"/>
      <c r="AG128" s="95"/>
      <c r="AH128" s="74"/>
      <c r="AI128" s="74"/>
      <c r="AJ128" s="74"/>
      <c r="AK128" s="186"/>
      <c r="AL128" s="186"/>
      <c r="AM128" s="186"/>
      <c r="AN128" s="186"/>
      <c r="AO128" s="186"/>
      <c r="AP128" s="186"/>
      <c r="AQ128" s="186"/>
      <c r="AR128" s="328"/>
      <c r="AS128" s="186"/>
      <c r="AT128" s="328"/>
      <c r="AU128" s="524"/>
      <c r="AW128" s="115">
        <f t="shared" si="47"/>
        <v>0</v>
      </c>
      <c r="AX128" s="115">
        <f t="shared" si="48"/>
        <v>0</v>
      </c>
      <c r="AY128" s="112">
        <f t="shared" si="49"/>
        <v>0</v>
      </c>
      <c r="AZ128" s="115">
        <f t="shared" si="50"/>
        <v>0</v>
      </c>
      <c r="BA128" s="175">
        <f t="shared" si="51"/>
        <v>0</v>
      </c>
      <c r="BB128" s="118"/>
    </row>
    <row r="129" spans="1:54" s="295" customFormat="1" ht="15.75" x14ac:dyDescent="0.25">
      <c r="A129" s="553">
        <v>45474</v>
      </c>
      <c r="B129" s="393"/>
      <c r="C129" s="393"/>
      <c r="D129" s="394"/>
      <c r="E129" s="395" t="s">
        <v>9</v>
      </c>
      <c r="F129" s="329">
        <f>F127+F69</f>
        <v>25295483.360000003</v>
      </c>
      <c r="G129" s="329">
        <f>G127+G69</f>
        <v>15823348.269999996</v>
      </c>
      <c r="H129" s="329">
        <f>H127</f>
        <v>115629605.01000015</v>
      </c>
      <c r="I129" s="329">
        <f>I127+I69</f>
        <v>13624.77</v>
      </c>
      <c r="J129" s="329">
        <f>J127+J69</f>
        <v>610</v>
      </c>
      <c r="K129" s="329">
        <f t="shared" ref="K129:L129" si="54">K127</f>
        <v>47672.88</v>
      </c>
      <c r="L129" s="329">
        <f t="shared" si="54"/>
        <v>115677277.89000015</v>
      </c>
      <c r="M129" s="329">
        <f t="shared" ref="M129:AU129" si="55">M127+M69</f>
        <v>810000</v>
      </c>
      <c r="N129" s="329">
        <f t="shared" si="55"/>
        <v>2207380</v>
      </c>
      <c r="O129" s="329">
        <f t="shared" si="55"/>
        <v>0</v>
      </c>
      <c r="P129" s="329">
        <f t="shared" si="55"/>
        <v>3060</v>
      </c>
      <c r="Q129" s="615">
        <f t="shared" si="55"/>
        <v>3563460</v>
      </c>
      <c r="R129" s="329">
        <f t="shared" si="55"/>
        <v>194944.01</v>
      </c>
      <c r="S129" s="329">
        <f t="shared" si="55"/>
        <v>569000</v>
      </c>
      <c r="T129" s="329">
        <f t="shared" si="55"/>
        <v>0</v>
      </c>
      <c r="U129" s="329">
        <f t="shared" si="55"/>
        <v>354600</v>
      </c>
      <c r="V129" s="329">
        <f t="shared" si="55"/>
        <v>0</v>
      </c>
      <c r="W129" s="615">
        <f t="shared" si="55"/>
        <v>3174076</v>
      </c>
      <c r="X129" s="329">
        <f t="shared" si="55"/>
        <v>0</v>
      </c>
      <c r="Y129" s="615">
        <f t="shared" si="55"/>
        <v>2872759</v>
      </c>
      <c r="Z129" s="329">
        <f t="shared" si="55"/>
        <v>0</v>
      </c>
      <c r="AA129" s="329">
        <f t="shared" si="55"/>
        <v>0</v>
      </c>
      <c r="AB129" s="329">
        <f t="shared" si="55"/>
        <v>0</v>
      </c>
      <c r="AC129" s="329">
        <f t="shared" si="55"/>
        <v>0</v>
      </c>
      <c r="AD129" s="329">
        <f t="shared" si="55"/>
        <v>223000</v>
      </c>
      <c r="AE129" s="329">
        <f t="shared" si="55"/>
        <v>0</v>
      </c>
      <c r="AF129" s="329">
        <f t="shared" si="55"/>
        <v>0</v>
      </c>
      <c r="AG129" s="329">
        <f t="shared" si="55"/>
        <v>1742529.15</v>
      </c>
      <c r="AH129" s="329">
        <f t="shared" si="55"/>
        <v>11685.94000000001</v>
      </c>
      <c r="AI129" s="329">
        <f t="shared" si="55"/>
        <v>0</v>
      </c>
      <c r="AJ129" s="329">
        <f t="shared" si="55"/>
        <v>-2.8571428993018344E-3</v>
      </c>
      <c r="AK129" s="329">
        <f t="shared" si="55"/>
        <v>0</v>
      </c>
      <c r="AL129" s="329">
        <f t="shared" si="55"/>
        <v>1487.9999999999927</v>
      </c>
      <c r="AM129" s="329">
        <f t="shared" si="55"/>
        <v>0</v>
      </c>
      <c r="AN129" s="329">
        <f t="shared" si="55"/>
        <v>496.00142857142419</v>
      </c>
      <c r="AO129" s="329">
        <f t="shared" si="55"/>
        <v>0</v>
      </c>
      <c r="AP129" s="329">
        <f t="shared" si="55"/>
        <v>-7.2759576141834259E-12</v>
      </c>
      <c r="AQ129" s="329">
        <f t="shared" si="55"/>
        <v>0</v>
      </c>
      <c r="AR129" s="329">
        <f t="shared" si="55"/>
        <v>0</v>
      </c>
      <c r="AS129" s="329">
        <f t="shared" si="55"/>
        <v>0</v>
      </c>
      <c r="AT129" s="329">
        <f t="shared" si="55"/>
        <v>0</v>
      </c>
      <c r="AU129" s="554">
        <f t="shared" si="55"/>
        <v>0</v>
      </c>
      <c r="AW129" s="115">
        <f>G129+J129+SUM(AH129:AU129)</f>
        <v>15837628.208571425</v>
      </c>
      <c r="AX129" s="115">
        <f>SUM(M129:AG129)</f>
        <v>15714808.16</v>
      </c>
      <c r="AY129" s="112">
        <f t="shared" si="49"/>
        <v>122820.04857142456</v>
      </c>
      <c r="AZ129" s="115">
        <f t="shared" si="50"/>
        <v>122210.04857142456</v>
      </c>
      <c r="BA129" s="167">
        <f t="shared" si="51"/>
        <v>610</v>
      </c>
      <c r="BB129" s="168"/>
    </row>
    <row r="130" spans="1:54" s="143" customFormat="1" ht="15.75" x14ac:dyDescent="0.25">
      <c r="A130" s="555"/>
      <c r="B130" s="209"/>
      <c r="C130" s="209"/>
      <c r="D130" s="451"/>
      <c r="E130" s="211"/>
      <c r="F130" s="144"/>
      <c r="G130" s="144"/>
      <c r="H130" s="76">
        <f>H129+F130-G130</f>
        <v>115629605.01000015</v>
      </c>
      <c r="I130" s="144"/>
      <c r="J130" s="144"/>
      <c r="K130" s="76">
        <f>K124+I130-J130</f>
        <v>47672.88</v>
      </c>
      <c r="L130" s="185">
        <f t="shared" ref="L130:L147" si="56">H130+K130</f>
        <v>115677277.89000015</v>
      </c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  <c r="Y130" s="144"/>
      <c r="Z130" s="144"/>
      <c r="AA130" s="144"/>
      <c r="AB130" s="144"/>
      <c r="AC130" s="144"/>
      <c r="AD130" s="144"/>
      <c r="AE130" s="144"/>
      <c r="AF130" s="144"/>
      <c r="AG130" s="144"/>
      <c r="AH130" s="300"/>
      <c r="AI130" s="300"/>
      <c r="AJ130" s="300"/>
      <c r="AK130" s="300"/>
      <c r="AL130" s="300"/>
      <c r="AM130" s="300"/>
      <c r="AN130" s="300"/>
      <c r="AO130" s="300"/>
      <c r="AP130" s="300"/>
      <c r="AQ130" s="300"/>
      <c r="AR130" s="301"/>
      <c r="AS130" s="300"/>
      <c r="AT130" s="301"/>
      <c r="AU130" s="556"/>
      <c r="AW130" s="115">
        <f t="shared" ref="AW130:AW147" si="57">G130+J130+SUM(AH130:AU130)</f>
        <v>0</v>
      </c>
      <c r="AX130" s="115">
        <f t="shared" ref="AX130:AX147" si="58">SUM(M130:AG130)</f>
        <v>0</v>
      </c>
      <c r="AY130" s="112">
        <f t="shared" si="49"/>
        <v>0</v>
      </c>
      <c r="AZ130" s="115">
        <f t="shared" si="50"/>
        <v>0</v>
      </c>
      <c r="BA130" s="167">
        <f t="shared" si="51"/>
        <v>0</v>
      </c>
      <c r="BB130" s="118"/>
    </row>
    <row r="131" spans="1:54" s="143" customFormat="1" ht="15.75" x14ac:dyDescent="0.25">
      <c r="A131" s="518">
        <v>45476</v>
      </c>
      <c r="B131" s="189" t="s">
        <v>590</v>
      </c>
      <c r="C131" s="182">
        <v>92033616</v>
      </c>
      <c r="D131" s="191" t="s">
        <v>588</v>
      </c>
      <c r="E131" s="178" t="s">
        <v>583</v>
      </c>
      <c r="F131" s="144"/>
      <c r="G131" s="302">
        <v>60000</v>
      </c>
      <c r="H131" s="76">
        <f t="shared" ref="H131:H147" si="59">H130+F131-G131</f>
        <v>115569605.01000015</v>
      </c>
      <c r="I131" s="144"/>
      <c r="J131" s="144"/>
      <c r="K131" s="76">
        <f t="shared" ref="K131:K147" si="60">K125+I131-J131</f>
        <v>47672.88</v>
      </c>
      <c r="L131" s="185">
        <f t="shared" si="56"/>
        <v>115617277.89000015</v>
      </c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  <c r="Y131" s="144"/>
      <c r="Z131" s="144"/>
      <c r="AA131" s="144"/>
      <c r="AB131" s="144"/>
      <c r="AC131" s="144"/>
      <c r="AD131" s="144"/>
      <c r="AE131" s="144"/>
      <c r="AF131" s="414">
        <v>60000</v>
      </c>
      <c r="AG131" s="144"/>
      <c r="AH131" s="300"/>
      <c r="AI131" s="300"/>
      <c r="AJ131" s="300"/>
      <c r="AK131" s="300"/>
      <c r="AL131" s="300"/>
      <c r="AM131" s="300"/>
      <c r="AN131" s="300"/>
      <c r="AO131" s="300"/>
      <c r="AP131" s="300"/>
      <c r="AQ131" s="300"/>
      <c r="AR131" s="301"/>
      <c r="AS131" s="300"/>
      <c r="AT131" s="301"/>
      <c r="AU131" s="556"/>
      <c r="AW131" s="115">
        <f t="shared" si="57"/>
        <v>60000</v>
      </c>
      <c r="AX131" s="115">
        <f t="shared" si="58"/>
        <v>60000</v>
      </c>
      <c r="AY131" s="112">
        <f t="shared" si="49"/>
        <v>0</v>
      </c>
      <c r="AZ131" s="115">
        <f t="shared" si="50"/>
        <v>0</v>
      </c>
      <c r="BA131" s="167">
        <f t="shared" si="51"/>
        <v>0</v>
      </c>
      <c r="BB131" s="118"/>
    </row>
    <row r="132" spans="1:54" s="143" customFormat="1" ht="31.5" x14ac:dyDescent="0.25">
      <c r="A132" s="535">
        <v>45479</v>
      </c>
      <c r="B132" s="351"/>
      <c r="C132" s="351" t="s">
        <v>591</v>
      </c>
      <c r="D132" s="380" t="s">
        <v>588</v>
      </c>
      <c r="E132" s="396" t="s">
        <v>579</v>
      </c>
      <c r="F132" s="144"/>
      <c r="G132" s="302"/>
      <c r="H132" s="76">
        <f t="shared" si="59"/>
        <v>115569605.01000015</v>
      </c>
      <c r="I132" s="144"/>
      <c r="J132" s="144"/>
      <c r="K132" s="76">
        <f t="shared" si="60"/>
        <v>47672.88</v>
      </c>
      <c r="L132" s="185">
        <f t="shared" si="56"/>
        <v>115617277.89000015</v>
      </c>
      <c r="M132" s="144"/>
      <c r="N132" s="144"/>
      <c r="O132" s="144"/>
      <c r="P132" s="144"/>
      <c r="Q132" s="144"/>
      <c r="R132" s="144"/>
      <c r="S132" s="414">
        <v>60000</v>
      </c>
      <c r="T132" s="144"/>
      <c r="U132" s="144"/>
      <c r="V132" s="144"/>
      <c r="W132" s="144"/>
      <c r="X132" s="144"/>
      <c r="Y132" s="144"/>
      <c r="Z132" s="144"/>
      <c r="AA132" s="144"/>
      <c r="AB132" s="144"/>
      <c r="AC132" s="144"/>
      <c r="AD132" s="144"/>
      <c r="AE132" s="144"/>
      <c r="AF132" s="417">
        <v>-60000</v>
      </c>
      <c r="AG132" s="144"/>
      <c r="AH132" s="300"/>
      <c r="AI132" s="300"/>
      <c r="AJ132" s="300"/>
      <c r="AK132" s="300"/>
      <c r="AL132" s="300"/>
      <c r="AM132" s="300"/>
      <c r="AN132" s="300"/>
      <c r="AO132" s="300"/>
      <c r="AP132" s="300"/>
      <c r="AQ132" s="300"/>
      <c r="AR132" s="301"/>
      <c r="AS132" s="300"/>
      <c r="AT132" s="301"/>
      <c r="AU132" s="556"/>
      <c r="AW132" s="115">
        <f t="shared" si="57"/>
        <v>0</v>
      </c>
      <c r="AX132" s="115">
        <f t="shared" si="58"/>
        <v>0</v>
      </c>
      <c r="AY132" s="112">
        <f t="shared" si="49"/>
        <v>0</v>
      </c>
      <c r="AZ132" s="115">
        <f t="shared" si="50"/>
        <v>0</v>
      </c>
      <c r="BA132" s="167">
        <f t="shared" si="51"/>
        <v>0</v>
      </c>
      <c r="BB132" s="118"/>
    </row>
    <row r="133" spans="1:54" s="143" customFormat="1" ht="15.75" x14ac:dyDescent="0.25">
      <c r="A133" s="518">
        <v>45481</v>
      </c>
      <c r="B133" s="460" t="s">
        <v>607</v>
      </c>
      <c r="C133" s="182">
        <v>92033617</v>
      </c>
      <c r="D133" s="191" t="s">
        <v>588</v>
      </c>
      <c r="E133" s="397" t="s">
        <v>580</v>
      </c>
      <c r="F133" s="144"/>
      <c r="G133" s="302">
        <v>228000</v>
      </c>
      <c r="H133" s="76">
        <f t="shared" si="59"/>
        <v>115341605.01000015</v>
      </c>
      <c r="I133" s="144"/>
      <c r="J133" s="144"/>
      <c r="K133" s="76">
        <f t="shared" si="60"/>
        <v>47672.88</v>
      </c>
      <c r="L133" s="185">
        <f t="shared" si="56"/>
        <v>115389277.89000015</v>
      </c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302"/>
      <c r="X133" s="144"/>
      <c r="Y133" s="144"/>
      <c r="Z133" s="144"/>
      <c r="AA133" s="144"/>
      <c r="AB133" s="144"/>
      <c r="AC133" s="144"/>
      <c r="AD133" s="144"/>
      <c r="AE133" s="144"/>
      <c r="AF133" s="302">
        <v>240000</v>
      </c>
      <c r="AG133" s="144"/>
      <c r="AH133" s="300"/>
      <c r="AI133" s="300"/>
      <c r="AJ133" s="300"/>
      <c r="AK133" s="300"/>
      <c r="AL133" s="302">
        <v>7200</v>
      </c>
      <c r="AM133" s="302"/>
      <c r="AN133" s="302"/>
      <c r="AO133" s="300"/>
      <c r="AP133" s="300"/>
      <c r="AQ133" s="300"/>
      <c r="AR133" s="301"/>
      <c r="AS133" s="300"/>
      <c r="AT133" s="301">
        <v>12000</v>
      </c>
      <c r="AU133" s="556"/>
      <c r="AW133" s="115">
        <f t="shared" si="57"/>
        <v>247200</v>
      </c>
      <c r="AX133" s="115">
        <f t="shared" si="58"/>
        <v>240000</v>
      </c>
      <c r="AY133" s="112">
        <f t="shared" si="49"/>
        <v>7200</v>
      </c>
      <c r="AZ133" s="115">
        <f t="shared" si="50"/>
        <v>7200</v>
      </c>
      <c r="BA133" s="167">
        <f t="shared" si="51"/>
        <v>0</v>
      </c>
      <c r="BB133" s="118"/>
    </row>
    <row r="134" spans="1:54" s="143" customFormat="1" ht="15.75" x14ac:dyDescent="0.25">
      <c r="A134" s="518">
        <v>45481</v>
      </c>
      <c r="B134" s="460" t="s">
        <v>608</v>
      </c>
      <c r="C134" s="182">
        <v>92033618</v>
      </c>
      <c r="D134" s="191" t="s">
        <v>588</v>
      </c>
      <c r="E134" s="397" t="s">
        <v>581</v>
      </c>
      <c r="F134" s="144"/>
      <c r="G134" s="302">
        <v>60000</v>
      </c>
      <c r="H134" s="76">
        <f t="shared" si="59"/>
        <v>115281605.01000015</v>
      </c>
      <c r="I134" s="144"/>
      <c r="J134" s="144"/>
      <c r="K134" s="76">
        <f t="shared" si="60"/>
        <v>0</v>
      </c>
      <c r="L134" s="185">
        <f t="shared" si="56"/>
        <v>115281605.01000015</v>
      </c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302"/>
      <c r="X134" s="144"/>
      <c r="Y134" s="144"/>
      <c r="Z134" s="144"/>
      <c r="AA134" s="144"/>
      <c r="AB134" s="144"/>
      <c r="AC134" s="144"/>
      <c r="AD134" s="144"/>
      <c r="AE134" s="144"/>
      <c r="AF134" s="302">
        <v>65217.39</v>
      </c>
      <c r="AG134" s="144"/>
      <c r="AH134" s="300"/>
      <c r="AI134" s="300"/>
      <c r="AJ134" s="300"/>
      <c r="AK134" s="300"/>
      <c r="AL134" s="302">
        <v>1956.52</v>
      </c>
      <c r="AM134" s="302"/>
      <c r="AN134" s="302"/>
      <c r="AO134" s="300"/>
      <c r="AP134" s="300"/>
      <c r="AQ134" s="300"/>
      <c r="AR134" s="301"/>
      <c r="AS134" s="300"/>
      <c r="AT134" s="301">
        <v>3260.87</v>
      </c>
      <c r="AU134" s="556"/>
      <c r="AW134" s="115">
        <f t="shared" si="57"/>
        <v>65217.39</v>
      </c>
      <c r="AX134" s="115">
        <f t="shared" si="58"/>
        <v>65217.39</v>
      </c>
      <c r="AY134" s="112">
        <f t="shared" si="49"/>
        <v>0</v>
      </c>
      <c r="AZ134" s="115">
        <f t="shared" si="50"/>
        <v>0</v>
      </c>
      <c r="BA134" s="167">
        <f t="shared" si="51"/>
        <v>0</v>
      </c>
      <c r="BB134" s="118"/>
    </row>
    <row r="135" spans="1:54" s="143" customFormat="1" ht="18" customHeight="1" x14ac:dyDescent="0.25">
      <c r="A135" s="518">
        <v>45483</v>
      </c>
      <c r="B135" s="461" t="s">
        <v>609</v>
      </c>
      <c r="C135" s="462" t="s">
        <v>606</v>
      </c>
      <c r="D135" s="191" t="s">
        <v>51</v>
      </c>
      <c r="E135" s="463" t="s">
        <v>605</v>
      </c>
      <c r="F135" s="144"/>
      <c r="G135" s="302">
        <v>1984</v>
      </c>
      <c r="H135" s="76">
        <f t="shared" si="59"/>
        <v>115279621.01000015</v>
      </c>
      <c r="I135" s="144"/>
      <c r="J135" s="144"/>
      <c r="K135" s="76">
        <f t="shared" si="60"/>
        <v>47672.88</v>
      </c>
      <c r="L135" s="185">
        <f t="shared" si="56"/>
        <v>115327293.89000015</v>
      </c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  <c r="X135" s="144"/>
      <c r="Y135" s="144"/>
      <c r="Z135" s="144"/>
      <c r="AA135" s="144"/>
      <c r="AB135" s="144"/>
      <c r="AC135" s="144"/>
      <c r="AD135" s="144"/>
      <c r="AE135" s="144"/>
      <c r="AF135" s="144"/>
      <c r="AG135" s="144"/>
      <c r="AH135" s="300"/>
      <c r="AI135" s="300"/>
      <c r="AJ135" s="300"/>
      <c r="AK135" s="415"/>
      <c r="AL135" s="419">
        <v>-1488</v>
      </c>
      <c r="AM135" s="302"/>
      <c r="AN135" s="302">
        <v>-496</v>
      </c>
      <c r="AO135" s="415"/>
      <c r="AP135" s="415"/>
      <c r="AQ135" s="300"/>
      <c r="AR135" s="301"/>
      <c r="AS135" s="300"/>
      <c r="AT135" s="301"/>
      <c r="AU135" s="556"/>
      <c r="AW135" s="115">
        <f t="shared" si="57"/>
        <v>0</v>
      </c>
      <c r="AX135" s="115">
        <f t="shared" si="58"/>
        <v>0</v>
      </c>
      <c r="AY135" s="112">
        <f t="shared" si="49"/>
        <v>0</v>
      </c>
      <c r="AZ135" s="115">
        <f t="shared" si="50"/>
        <v>0</v>
      </c>
      <c r="BA135" s="167">
        <f t="shared" si="51"/>
        <v>0</v>
      </c>
      <c r="BB135" s="118"/>
    </row>
    <row r="136" spans="1:54" s="143" customFormat="1" ht="15.75" x14ac:dyDescent="0.25">
      <c r="A136" s="535" t="s">
        <v>573</v>
      </c>
      <c r="B136" s="351"/>
      <c r="C136" s="351" t="s">
        <v>592</v>
      </c>
      <c r="D136" s="380" t="s">
        <v>588</v>
      </c>
      <c r="E136" s="396" t="s">
        <v>582</v>
      </c>
      <c r="F136" s="144"/>
      <c r="G136" s="302"/>
      <c r="H136" s="76">
        <f t="shared" si="59"/>
        <v>115279621.01000015</v>
      </c>
      <c r="I136" s="144"/>
      <c r="J136" s="144"/>
      <c r="K136" s="76">
        <f t="shared" si="60"/>
        <v>47672.88</v>
      </c>
      <c r="L136" s="185">
        <f t="shared" si="56"/>
        <v>115327293.89000015</v>
      </c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414">
        <v>240000</v>
      </c>
      <c r="X136" s="414"/>
      <c r="Y136" s="414"/>
      <c r="Z136" s="414"/>
      <c r="AA136" s="414"/>
      <c r="AB136" s="414"/>
      <c r="AC136" s="414"/>
      <c r="AD136" s="414"/>
      <c r="AE136" s="414"/>
      <c r="AF136" s="414">
        <v>-240000</v>
      </c>
      <c r="AG136" s="144"/>
      <c r="AH136" s="300"/>
      <c r="AI136" s="300"/>
      <c r="AJ136" s="300"/>
      <c r="AK136" s="300"/>
      <c r="AL136" s="300"/>
      <c r="AM136" s="300"/>
      <c r="AN136" s="300"/>
      <c r="AO136" s="300"/>
      <c r="AP136" s="300"/>
      <c r="AQ136" s="300"/>
      <c r="AR136" s="301"/>
      <c r="AS136" s="300"/>
      <c r="AT136" s="301"/>
      <c r="AU136" s="556"/>
      <c r="AW136" s="115">
        <f t="shared" si="57"/>
        <v>0</v>
      </c>
      <c r="AX136" s="115">
        <f t="shared" si="58"/>
        <v>0</v>
      </c>
      <c r="AY136" s="112">
        <f t="shared" si="49"/>
        <v>0</v>
      </c>
      <c r="AZ136" s="115">
        <f t="shared" si="50"/>
        <v>0</v>
      </c>
      <c r="BA136" s="167">
        <f t="shared" si="51"/>
        <v>0</v>
      </c>
      <c r="BB136" s="118"/>
    </row>
    <row r="137" spans="1:54" s="143" customFormat="1" ht="31.5" x14ac:dyDescent="0.25">
      <c r="A137" s="518" t="s">
        <v>573</v>
      </c>
      <c r="B137" s="209"/>
      <c r="C137" s="189" t="s">
        <v>574</v>
      </c>
      <c r="D137" s="191" t="s">
        <v>398</v>
      </c>
      <c r="E137" s="191" t="s">
        <v>569</v>
      </c>
      <c r="F137" s="302">
        <v>770638.73</v>
      </c>
      <c r="G137" s="302"/>
      <c r="H137" s="76">
        <f t="shared" si="59"/>
        <v>116050259.74000016</v>
      </c>
      <c r="I137" s="144"/>
      <c r="J137" s="144"/>
      <c r="K137" s="76">
        <f t="shared" si="60"/>
        <v>47672.88</v>
      </c>
      <c r="L137" s="185">
        <f t="shared" si="56"/>
        <v>116097932.62000015</v>
      </c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  <c r="Y137" s="144"/>
      <c r="Z137" s="144"/>
      <c r="AA137" s="144"/>
      <c r="AB137" s="144"/>
      <c r="AC137" s="144"/>
      <c r="AD137" s="144"/>
      <c r="AE137" s="144"/>
      <c r="AF137" s="144"/>
      <c r="AG137" s="144"/>
      <c r="AH137" s="300"/>
      <c r="AI137" s="300"/>
      <c r="AJ137" s="300"/>
      <c r="AK137" s="300"/>
      <c r="AL137" s="300"/>
      <c r="AM137" s="300"/>
      <c r="AN137" s="300"/>
      <c r="AO137" s="300"/>
      <c r="AP137" s="300"/>
      <c r="AQ137" s="300"/>
      <c r="AR137" s="301"/>
      <c r="AS137" s="300"/>
      <c r="AT137" s="301"/>
      <c r="AU137" s="556"/>
      <c r="AW137" s="115">
        <f t="shared" si="57"/>
        <v>0</v>
      </c>
      <c r="AX137" s="115">
        <f t="shared" si="58"/>
        <v>0</v>
      </c>
      <c r="AY137" s="112">
        <f t="shared" si="49"/>
        <v>0</v>
      </c>
      <c r="AZ137" s="115">
        <f t="shared" si="50"/>
        <v>0</v>
      </c>
      <c r="BA137" s="167">
        <f t="shared" si="51"/>
        <v>0</v>
      </c>
      <c r="BB137" s="118"/>
    </row>
    <row r="138" spans="1:54" s="143" customFormat="1" ht="31.5" x14ac:dyDescent="0.25">
      <c r="A138" s="518" t="s">
        <v>573</v>
      </c>
      <c r="B138" s="209"/>
      <c r="C138" s="189" t="s">
        <v>575</v>
      </c>
      <c r="D138" s="191" t="s">
        <v>398</v>
      </c>
      <c r="E138" s="191" t="s">
        <v>570</v>
      </c>
      <c r="F138" s="302">
        <v>160247.88</v>
      </c>
      <c r="G138" s="144"/>
      <c r="H138" s="76">
        <f t="shared" si="59"/>
        <v>116210507.62000015</v>
      </c>
      <c r="I138" s="144"/>
      <c r="J138" s="144"/>
      <c r="K138" s="76">
        <f t="shared" si="60"/>
        <v>47672.88</v>
      </c>
      <c r="L138" s="185">
        <f t="shared" si="56"/>
        <v>116258180.50000015</v>
      </c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  <c r="Y138" s="144"/>
      <c r="Z138" s="144"/>
      <c r="AA138" s="144"/>
      <c r="AB138" s="144"/>
      <c r="AC138" s="144"/>
      <c r="AD138" s="144"/>
      <c r="AE138" s="144"/>
      <c r="AF138" s="144"/>
      <c r="AG138" s="144"/>
      <c r="AH138" s="300"/>
      <c r="AI138" s="300"/>
      <c r="AJ138" s="300"/>
      <c r="AK138" s="300"/>
      <c r="AL138" s="300"/>
      <c r="AM138" s="300"/>
      <c r="AN138" s="300"/>
      <c r="AO138" s="300"/>
      <c r="AP138" s="300"/>
      <c r="AQ138" s="300"/>
      <c r="AR138" s="301"/>
      <c r="AS138" s="300"/>
      <c r="AT138" s="301"/>
      <c r="AU138" s="556"/>
      <c r="AW138" s="115">
        <f t="shared" si="57"/>
        <v>0</v>
      </c>
      <c r="AX138" s="115">
        <f t="shared" si="58"/>
        <v>0</v>
      </c>
      <c r="AY138" s="112">
        <f t="shared" si="49"/>
        <v>0</v>
      </c>
      <c r="AZ138" s="115">
        <f t="shared" si="50"/>
        <v>0</v>
      </c>
      <c r="BA138" s="167">
        <f t="shared" si="51"/>
        <v>0</v>
      </c>
      <c r="BB138" s="118"/>
    </row>
    <row r="139" spans="1:54" s="143" customFormat="1" ht="31.5" x14ac:dyDescent="0.25">
      <c r="A139" s="518" t="s">
        <v>573</v>
      </c>
      <c r="B139" s="209"/>
      <c r="C139" s="189" t="s">
        <v>576</v>
      </c>
      <c r="D139" s="191" t="s">
        <v>398</v>
      </c>
      <c r="E139" s="191" t="s">
        <v>571</v>
      </c>
      <c r="F139" s="302">
        <v>297771.2</v>
      </c>
      <c r="G139" s="144"/>
      <c r="H139" s="76">
        <f t="shared" si="59"/>
        <v>116508278.82000016</v>
      </c>
      <c r="I139" s="144"/>
      <c r="J139" s="144"/>
      <c r="K139" s="76">
        <f t="shared" si="60"/>
        <v>47672.88</v>
      </c>
      <c r="L139" s="185">
        <f t="shared" si="56"/>
        <v>116555951.70000015</v>
      </c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  <c r="X139" s="144"/>
      <c r="Y139" s="144"/>
      <c r="Z139" s="144"/>
      <c r="AA139" s="144"/>
      <c r="AB139" s="144"/>
      <c r="AC139" s="144"/>
      <c r="AD139" s="144"/>
      <c r="AE139" s="144"/>
      <c r="AF139" s="144"/>
      <c r="AG139" s="144"/>
      <c r="AH139" s="300"/>
      <c r="AI139" s="300"/>
      <c r="AJ139" s="300"/>
      <c r="AK139" s="300"/>
      <c r="AL139" s="300"/>
      <c r="AM139" s="300"/>
      <c r="AN139" s="300"/>
      <c r="AO139" s="300"/>
      <c r="AP139" s="300"/>
      <c r="AQ139" s="300"/>
      <c r="AR139" s="301"/>
      <c r="AS139" s="300"/>
      <c r="AT139" s="301"/>
      <c r="AU139" s="556"/>
      <c r="AW139" s="115">
        <f t="shared" si="57"/>
        <v>0</v>
      </c>
      <c r="AX139" s="115">
        <f t="shared" si="58"/>
        <v>0</v>
      </c>
      <c r="AY139" s="112">
        <f t="shared" si="49"/>
        <v>0</v>
      </c>
      <c r="AZ139" s="115">
        <f t="shared" si="50"/>
        <v>0</v>
      </c>
      <c r="BA139" s="167">
        <f t="shared" si="51"/>
        <v>0</v>
      </c>
      <c r="BB139" s="118"/>
    </row>
    <row r="140" spans="1:54" s="143" customFormat="1" ht="31.5" x14ac:dyDescent="0.25">
      <c r="A140" s="518" t="s">
        <v>573</v>
      </c>
      <c r="B140" s="209"/>
      <c r="C140" s="189" t="s">
        <v>577</v>
      </c>
      <c r="D140" s="191" t="s">
        <v>398</v>
      </c>
      <c r="E140" s="191" t="s">
        <v>572</v>
      </c>
      <c r="F140" s="302">
        <v>233756.31</v>
      </c>
      <c r="G140" s="144"/>
      <c r="H140" s="76">
        <f t="shared" si="59"/>
        <v>116742035.13000016</v>
      </c>
      <c r="I140" s="144"/>
      <c r="J140" s="144"/>
      <c r="K140" s="76">
        <f t="shared" si="60"/>
        <v>0</v>
      </c>
      <c r="L140" s="185">
        <f t="shared" si="56"/>
        <v>116742035.13000016</v>
      </c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  <c r="Y140" s="144"/>
      <c r="Z140" s="144"/>
      <c r="AA140" s="144"/>
      <c r="AB140" s="144"/>
      <c r="AC140" s="144"/>
      <c r="AD140" s="144"/>
      <c r="AE140" s="144"/>
      <c r="AF140" s="144"/>
      <c r="AG140" s="144"/>
      <c r="AH140" s="300"/>
      <c r="AI140" s="300"/>
      <c r="AJ140" s="300"/>
      <c r="AK140" s="300"/>
      <c r="AL140" s="300"/>
      <c r="AM140" s="300"/>
      <c r="AN140" s="300"/>
      <c r="AO140" s="300"/>
      <c r="AP140" s="300"/>
      <c r="AQ140" s="300"/>
      <c r="AR140" s="301"/>
      <c r="AS140" s="300"/>
      <c r="AT140" s="301"/>
      <c r="AU140" s="556"/>
      <c r="AW140" s="115">
        <f t="shared" si="57"/>
        <v>0</v>
      </c>
      <c r="AX140" s="115">
        <f t="shared" si="58"/>
        <v>0</v>
      </c>
      <c r="AY140" s="112">
        <f t="shared" si="49"/>
        <v>0</v>
      </c>
      <c r="AZ140" s="115">
        <f t="shared" si="50"/>
        <v>0</v>
      </c>
      <c r="BA140" s="167">
        <f t="shared" si="51"/>
        <v>0</v>
      </c>
      <c r="BB140" s="118"/>
    </row>
    <row r="141" spans="1:54" s="143" customFormat="1" ht="31.5" x14ac:dyDescent="0.25">
      <c r="A141" s="535" t="s">
        <v>585</v>
      </c>
      <c r="B141" s="412"/>
      <c r="C141" s="351" t="s">
        <v>593</v>
      </c>
      <c r="D141" s="413"/>
      <c r="E141" s="396" t="s">
        <v>584</v>
      </c>
      <c r="F141" s="302"/>
      <c r="G141" s="144"/>
      <c r="H141" s="76">
        <f t="shared" si="59"/>
        <v>116742035.13000016</v>
      </c>
      <c r="I141" s="144"/>
      <c r="J141" s="144"/>
      <c r="K141" s="76">
        <f t="shared" si="60"/>
        <v>47672.88</v>
      </c>
      <c r="L141" s="185">
        <f t="shared" si="56"/>
        <v>116789708.01000015</v>
      </c>
      <c r="M141" s="144"/>
      <c r="N141" s="144"/>
      <c r="O141" s="144"/>
      <c r="P141" s="144"/>
      <c r="Q141" s="144"/>
      <c r="R141" s="144"/>
      <c r="S141" s="144"/>
      <c r="T141" s="144"/>
      <c r="U141" s="144"/>
      <c r="V141" s="144"/>
      <c r="W141" s="414">
        <v>65217.39</v>
      </c>
      <c r="X141" s="414"/>
      <c r="Y141" s="414"/>
      <c r="Z141" s="414"/>
      <c r="AA141" s="414"/>
      <c r="AB141" s="414"/>
      <c r="AC141" s="414"/>
      <c r="AD141" s="414"/>
      <c r="AE141" s="414"/>
      <c r="AF141" s="414">
        <v>-65217.39</v>
      </c>
      <c r="AG141" s="144"/>
      <c r="AH141" s="300"/>
      <c r="AI141" s="300"/>
      <c r="AJ141" s="300"/>
      <c r="AK141" s="300"/>
      <c r="AL141" s="300"/>
      <c r="AM141" s="300"/>
      <c r="AN141" s="300"/>
      <c r="AO141" s="300"/>
      <c r="AP141" s="300"/>
      <c r="AQ141" s="300"/>
      <c r="AR141" s="301"/>
      <c r="AS141" s="300"/>
      <c r="AT141" s="301"/>
      <c r="AU141" s="556"/>
      <c r="AW141" s="115">
        <f t="shared" si="57"/>
        <v>0</v>
      </c>
      <c r="AX141" s="115">
        <f t="shared" si="58"/>
        <v>0</v>
      </c>
      <c r="AY141" s="112">
        <f t="shared" si="49"/>
        <v>0</v>
      </c>
      <c r="AZ141" s="115">
        <f t="shared" si="50"/>
        <v>0</v>
      </c>
      <c r="BA141" s="167">
        <f t="shared" si="51"/>
        <v>0</v>
      </c>
      <c r="BB141" s="118"/>
    </row>
    <row r="142" spans="1:54" s="143" customFormat="1" ht="15.75" x14ac:dyDescent="0.25">
      <c r="A142" s="518" t="s">
        <v>587</v>
      </c>
      <c r="B142" s="189" t="s">
        <v>610</v>
      </c>
      <c r="C142" s="182">
        <v>92033619</v>
      </c>
      <c r="D142" s="191" t="s">
        <v>588</v>
      </c>
      <c r="E142" s="191" t="s">
        <v>586</v>
      </c>
      <c r="F142" s="144"/>
      <c r="G142" s="302">
        <v>135000</v>
      </c>
      <c r="H142" s="76">
        <f t="shared" si="59"/>
        <v>116607035.13000016</v>
      </c>
      <c r="I142" s="144"/>
      <c r="J142" s="144"/>
      <c r="K142" s="76">
        <f t="shared" si="60"/>
        <v>47672.88</v>
      </c>
      <c r="L142" s="185">
        <f t="shared" si="56"/>
        <v>116654708.01000015</v>
      </c>
      <c r="M142" s="144"/>
      <c r="N142" s="144"/>
      <c r="O142" s="144"/>
      <c r="P142" s="144"/>
      <c r="Q142" s="302"/>
      <c r="R142" s="302"/>
      <c r="S142" s="302"/>
      <c r="T142" s="302"/>
      <c r="U142" s="302"/>
      <c r="V142" s="302"/>
      <c r="W142" s="302"/>
      <c r="X142" s="302"/>
      <c r="Y142" s="302"/>
      <c r="Z142" s="144"/>
      <c r="AA142" s="144"/>
      <c r="AB142" s="144"/>
      <c r="AC142" s="144"/>
      <c r="AD142" s="144"/>
      <c r="AE142" s="144"/>
      <c r="AF142" s="416">
        <v>135000</v>
      </c>
      <c r="AG142" s="144"/>
      <c r="AH142" s="300"/>
      <c r="AI142" s="300"/>
      <c r="AJ142" s="300"/>
      <c r="AK142" s="300"/>
      <c r="AL142" s="300"/>
      <c r="AM142" s="300"/>
      <c r="AN142" s="300"/>
      <c r="AO142" s="300"/>
      <c r="AP142" s="300"/>
      <c r="AQ142" s="300"/>
      <c r="AR142" s="301"/>
      <c r="AS142" s="300"/>
      <c r="AT142" s="301"/>
      <c r="AU142" s="556"/>
      <c r="AW142" s="115">
        <f t="shared" si="57"/>
        <v>135000</v>
      </c>
      <c r="AX142" s="115">
        <f t="shared" si="58"/>
        <v>135000</v>
      </c>
      <c r="AY142" s="112">
        <f t="shared" si="49"/>
        <v>0</v>
      </c>
      <c r="AZ142" s="115">
        <f t="shared" si="50"/>
        <v>0</v>
      </c>
      <c r="BA142" s="167">
        <f t="shared" si="51"/>
        <v>0</v>
      </c>
      <c r="BB142" s="118"/>
    </row>
    <row r="143" spans="1:54" s="143" customFormat="1" ht="48" customHeight="1" x14ac:dyDescent="0.25">
      <c r="A143" s="535" t="s">
        <v>587</v>
      </c>
      <c r="B143" s="412"/>
      <c r="C143" s="351" t="s">
        <v>594</v>
      </c>
      <c r="D143" s="380" t="s">
        <v>588</v>
      </c>
      <c r="E143" s="398" t="s">
        <v>589</v>
      </c>
      <c r="F143" s="144"/>
      <c r="G143" s="144"/>
      <c r="H143" s="76">
        <f t="shared" si="59"/>
        <v>116607035.13000016</v>
      </c>
      <c r="I143" s="144"/>
      <c r="J143" s="144"/>
      <c r="K143" s="76">
        <f t="shared" si="60"/>
        <v>47672.88</v>
      </c>
      <c r="L143" s="185">
        <f t="shared" si="56"/>
        <v>116654708.01000015</v>
      </c>
      <c r="M143" s="580">
        <v>135000</v>
      </c>
      <c r="N143" s="144"/>
      <c r="O143" s="144"/>
      <c r="P143" s="144"/>
      <c r="Q143" s="302"/>
      <c r="R143" s="302"/>
      <c r="S143" s="302"/>
      <c r="T143" s="302"/>
      <c r="U143" s="302"/>
      <c r="V143" s="302"/>
      <c r="W143" s="302"/>
      <c r="X143" s="302"/>
      <c r="Y143" s="302"/>
      <c r="Z143" s="144"/>
      <c r="AA143" s="144"/>
      <c r="AB143" s="144"/>
      <c r="AC143" s="144"/>
      <c r="AD143" s="144"/>
      <c r="AE143" s="144"/>
      <c r="AF143" s="416">
        <v>-135000</v>
      </c>
      <c r="AG143" s="144"/>
      <c r="AH143" s="300"/>
      <c r="AI143" s="300"/>
      <c r="AJ143" s="300"/>
      <c r="AK143" s="300"/>
      <c r="AL143" s="300"/>
      <c r="AM143" s="300"/>
      <c r="AN143" s="300"/>
      <c r="AO143" s="300"/>
      <c r="AP143" s="300"/>
      <c r="AQ143" s="300"/>
      <c r="AR143" s="301"/>
      <c r="AS143" s="300"/>
      <c r="AT143" s="301"/>
      <c r="AU143" s="556"/>
      <c r="AW143" s="115">
        <f t="shared" si="57"/>
        <v>0</v>
      </c>
      <c r="AX143" s="115">
        <f t="shared" si="58"/>
        <v>0</v>
      </c>
      <c r="AY143" s="112">
        <f t="shared" si="49"/>
        <v>0</v>
      </c>
      <c r="AZ143" s="115">
        <f t="shared" si="50"/>
        <v>0</v>
      </c>
      <c r="BA143" s="167">
        <f t="shared" si="51"/>
        <v>0</v>
      </c>
      <c r="BB143" s="118"/>
    </row>
    <row r="144" spans="1:54" s="143" customFormat="1" ht="15.75" x14ac:dyDescent="0.25">
      <c r="A144" s="518" t="s">
        <v>596</v>
      </c>
      <c r="B144" s="460" t="s">
        <v>597</v>
      </c>
      <c r="C144" s="464">
        <v>92033620</v>
      </c>
      <c r="D144" s="576" t="s">
        <v>188</v>
      </c>
      <c r="E144" s="465" t="s">
        <v>595</v>
      </c>
      <c r="F144" s="144"/>
      <c r="G144" s="466">
        <v>279300</v>
      </c>
      <c r="H144" s="76">
        <f t="shared" si="59"/>
        <v>116327735.13000016</v>
      </c>
      <c r="I144" s="144"/>
      <c r="J144" s="144"/>
      <c r="K144" s="76">
        <f t="shared" si="60"/>
        <v>47672.88</v>
      </c>
      <c r="L144" s="185">
        <f t="shared" si="56"/>
        <v>116375408.01000015</v>
      </c>
      <c r="M144" s="144"/>
      <c r="N144" s="144"/>
      <c r="O144" s="144"/>
      <c r="P144" s="144"/>
      <c r="Q144" s="302"/>
      <c r="R144" s="302"/>
      <c r="S144" s="302"/>
      <c r="T144" s="302"/>
      <c r="U144" s="302"/>
      <c r="V144" s="302"/>
      <c r="W144" s="302"/>
      <c r="X144" s="302"/>
      <c r="Y144" s="302">
        <v>294000</v>
      </c>
      <c r="Z144" s="144"/>
      <c r="AA144" s="144"/>
      <c r="AB144" s="144"/>
      <c r="AC144" s="144"/>
      <c r="AD144" s="144"/>
      <c r="AE144" s="144"/>
      <c r="AF144" s="144"/>
      <c r="AG144" s="144"/>
      <c r="AH144" s="300"/>
      <c r="AI144" s="300"/>
      <c r="AJ144" s="300"/>
      <c r="AK144" s="302"/>
      <c r="AL144" s="302">
        <v>8820</v>
      </c>
      <c r="AM144" s="302"/>
      <c r="AN144" s="302"/>
      <c r="AO144" s="302"/>
      <c r="AP144" s="302">
        <v>5880</v>
      </c>
      <c r="AQ144" s="300"/>
      <c r="AR144" s="301"/>
      <c r="AS144" s="300"/>
      <c r="AT144" s="301"/>
      <c r="AU144" s="556"/>
      <c r="AW144" s="115">
        <f t="shared" si="57"/>
        <v>294000</v>
      </c>
      <c r="AX144" s="115">
        <f t="shared" si="58"/>
        <v>294000</v>
      </c>
      <c r="AY144" s="112">
        <f t="shared" si="49"/>
        <v>0</v>
      </c>
      <c r="AZ144" s="115">
        <f t="shared" si="50"/>
        <v>0</v>
      </c>
      <c r="BA144" s="167">
        <f t="shared" si="51"/>
        <v>0</v>
      </c>
      <c r="BB144" s="118"/>
    </row>
    <row r="145" spans="1:54" s="143" customFormat="1" ht="15.75" x14ac:dyDescent="0.25">
      <c r="A145" s="557" t="s">
        <v>596</v>
      </c>
      <c r="B145" s="460" t="s">
        <v>602</v>
      </c>
      <c r="C145" s="464">
        <v>92033621</v>
      </c>
      <c r="D145" s="577" t="s">
        <v>600</v>
      </c>
      <c r="E145" s="467" t="s">
        <v>598</v>
      </c>
      <c r="F145" s="144"/>
      <c r="G145" s="466">
        <v>94080</v>
      </c>
      <c r="H145" s="76">
        <f t="shared" si="59"/>
        <v>116233655.13000016</v>
      </c>
      <c r="I145" s="144"/>
      <c r="J145" s="144"/>
      <c r="K145" s="76">
        <f t="shared" si="60"/>
        <v>47672.88</v>
      </c>
      <c r="L145" s="185">
        <f t="shared" si="56"/>
        <v>116281328.01000015</v>
      </c>
      <c r="M145" s="144"/>
      <c r="N145" s="144"/>
      <c r="O145" s="144"/>
      <c r="P145" s="144"/>
      <c r="Q145" s="302">
        <v>98000</v>
      </c>
      <c r="R145" s="302"/>
      <c r="S145" s="302"/>
      <c r="T145" s="302"/>
      <c r="U145" s="302"/>
      <c r="V145" s="302"/>
      <c r="W145" s="302"/>
      <c r="X145" s="302"/>
      <c r="Y145" s="302"/>
      <c r="Z145" s="144"/>
      <c r="AA145" s="144"/>
      <c r="AB145" s="144"/>
      <c r="AC145" s="144"/>
      <c r="AD145" s="144"/>
      <c r="AE145" s="144"/>
      <c r="AF145" s="144"/>
      <c r="AG145" s="144"/>
      <c r="AH145" s="300"/>
      <c r="AI145" s="300"/>
      <c r="AJ145" s="300"/>
      <c r="AK145" s="302"/>
      <c r="AL145" s="302">
        <v>2940</v>
      </c>
      <c r="AM145" s="302"/>
      <c r="AN145" s="302">
        <v>980</v>
      </c>
      <c r="AO145" s="302"/>
      <c r="AP145" s="302"/>
      <c r="AQ145" s="300"/>
      <c r="AR145" s="301"/>
      <c r="AS145" s="300"/>
      <c r="AT145" s="301"/>
      <c r="AU145" s="556"/>
      <c r="AW145" s="115">
        <f t="shared" si="57"/>
        <v>98000</v>
      </c>
      <c r="AX145" s="115">
        <f t="shared" si="58"/>
        <v>98000</v>
      </c>
      <c r="AY145" s="112">
        <f t="shared" si="49"/>
        <v>0</v>
      </c>
      <c r="AZ145" s="115">
        <f t="shared" si="50"/>
        <v>0</v>
      </c>
      <c r="BA145" s="167">
        <f t="shared" si="51"/>
        <v>0</v>
      </c>
      <c r="BB145" s="118"/>
    </row>
    <row r="146" spans="1:54" s="143" customFormat="1" ht="15.75" x14ac:dyDescent="0.25">
      <c r="A146" s="557" t="s">
        <v>604</v>
      </c>
      <c r="B146" s="460" t="s">
        <v>603</v>
      </c>
      <c r="C146" s="464">
        <v>92033622</v>
      </c>
      <c r="D146" s="576" t="s">
        <v>601</v>
      </c>
      <c r="E146" s="468" t="s">
        <v>599</v>
      </c>
      <c r="F146" s="144"/>
      <c r="G146" s="466">
        <v>45937.5</v>
      </c>
      <c r="H146" s="76">
        <f t="shared" si="59"/>
        <v>116187717.63000016</v>
      </c>
      <c r="I146" s="144"/>
      <c r="J146" s="144"/>
      <c r="K146" s="76">
        <f t="shared" si="60"/>
        <v>0</v>
      </c>
      <c r="L146" s="185">
        <f t="shared" si="56"/>
        <v>116187717.63000016</v>
      </c>
      <c r="M146" s="144"/>
      <c r="N146" s="144"/>
      <c r="O146" s="144"/>
      <c r="P146" s="144"/>
      <c r="Q146" s="302"/>
      <c r="R146" s="302"/>
      <c r="S146" s="302"/>
      <c r="T146" s="302"/>
      <c r="U146" s="302"/>
      <c r="V146" s="302"/>
      <c r="W146" s="302"/>
      <c r="X146" s="302"/>
      <c r="Y146" s="302">
        <v>49000</v>
      </c>
      <c r="Z146" s="144"/>
      <c r="AA146" s="144"/>
      <c r="AB146" s="144"/>
      <c r="AC146" s="144"/>
      <c r="AD146" s="144"/>
      <c r="AE146" s="144"/>
      <c r="AF146" s="144"/>
      <c r="AG146" s="144"/>
      <c r="AH146" s="300"/>
      <c r="AI146" s="300"/>
      <c r="AJ146" s="300"/>
      <c r="AK146" s="302">
        <v>2187.5</v>
      </c>
      <c r="AL146" s="302"/>
      <c r="AM146" s="302"/>
      <c r="AN146" s="302"/>
      <c r="AO146" s="302"/>
      <c r="AP146" s="302">
        <v>875</v>
      </c>
      <c r="AQ146" s="300"/>
      <c r="AR146" s="301"/>
      <c r="AS146" s="300"/>
      <c r="AT146" s="301"/>
      <c r="AU146" s="556"/>
      <c r="AW146" s="115">
        <f t="shared" si="57"/>
        <v>49000</v>
      </c>
      <c r="AX146" s="115">
        <f t="shared" si="58"/>
        <v>49000</v>
      </c>
      <c r="AY146" s="112">
        <f t="shared" si="49"/>
        <v>0</v>
      </c>
      <c r="AZ146" s="115">
        <f t="shared" si="50"/>
        <v>0</v>
      </c>
      <c r="BA146" s="167">
        <f t="shared" si="51"/>
        <v>0</v>
      </c>
      <c r="BB146" s="118"/>
    </row>
    <row r="147" spans="1:54" s="134" customFormat="1" ht="15.75" x14ac:dyDescent="0.25">
      <c r="A147" s="558"/>
      <c r="B147" s="213"/>
      <c r="C147" s="213"/>
      <c r="D147" s="239"/>
      <c r="E147" s="215"/>
      <c r="F147" s="98"/>
      <c r="G147" s="98"/>
      <c r="H147" s="76">
        <f t="shared" si="59"/>
        <v>116187717.63000016</v>
      </c>
      <c r="I147" s="98"/>
      <c r="J147" s="98"/>
      <c r="K147" s="76">
        <f t="shared" si="60"/>
        <v>47672.88</v>
      </c>
      <c r="L147" s="185">
        <f t="shared" si="56"/>
        <v>116235390.51000015</v>
      </c>
      <c r="M147" s="98"/>
      <c r="N147" s="98"/>
      <c r="O147" s="98"/>
      <c r="P147" s="98"/>
      <c r="Q147" s="98"/>
      <c r="R147" s="98"/>
      <c r="S147" s="98"/>
      <c r="T147" s="98"/>
      <c r="U147" s="98"/>
      <c r="V147" s="98"/>
      <c r="W147" s="98"/>
      <c r="X147" s="98"/>
      <c r="Y147" s="98"/>
      <c r="Z147" s="98"/>
      <c r="AA147" s="98"/>
      <c r="AB147" s="98"/>
      <c r="AC147" s="98"/>
      <c r="AD147" s="98"/>
      <c r="AE147" s="98"/>
      <c r="AF147" s="98"/>
      <c r="AG147" s="98"/>
      <c r="AH147" s="73"/>
      <c r="AI147" s="73"/>
      <c r="AJ147" s="73"/>
      <c r="AK147" s="185"/>
      <c r="AL147" s="185"/>
      <c r="AM147" s="185"/>
      <c r="AN147" s="185"/>
      <c r="AO147" s="185"/>
      <c r="AP147" s="185"/>
      <c r="AQ147" s="185"/>
      <c r="AR147" s="303"/>
      <c r="AS147" s="185"/>
      <c r="AT147" s="303"/>
      <c r="AU147" s="521"/>
      <c r="AW147" s="115">
        <f t="shared" si="57"/>
        <v>0</v>
      </c>
      <c r="AX147" s="115">
        <f t="shared" si="58"/>
        <v>0</v>
      </c>
      <c r="AY147" s="112">
        <f t="shared" si="49"/>
        <v>0</v>
      </c>
      <c r="AZ147" s="115">
        <f t="shared" si="50"/>
        <v>0</v>
      </c>
      <c r="BA147" s="167">
        <f t="shared" si="51"/>
        <v>0</v>
      </c>
      <c r="BB147" s="118"/>
    </row>
    <row r="148" spans="1:54" s="131" customFormat="1" ht="16.5" thickBot="1" x14ac:dyDescent="0.3">
      <c r="A148" s="559"/>
      <c r="B148" s="222"/>
      <c r="C148" s="222"/>
      <c r="D148" s="453"/>
      <c r="E148" s="410" t="s">
        <v>578</v>
      </c>
      <c r="F148" s="75">
        <f>SUM(F130:F147)</f>
        <v>1462414.12</v>
      </c>
      <c r="G148" s="75">
        <f>SUM(G130:G147)</f>
        <v>904301.5</v>
      </c>
      <c r="H148" s="75">
        <f>H147</f>
        <v>116187717.63000016</v>
      </c>
      <c r="I148" s="75">
        <f>SUM(I130:I147)</f>
        <v>0</v>
      </c>
      <c r="J148" s="75">
        <f>SUM(J130:J147)</f>
        <v>0</v>
      </c>
      <c r="K148" s="75">
        <f>K147</f>
        <v>47672.88</v>
      </c>
      <c r="L148" s="75">
        <f>H148+K148</f>
        <v>116235390.51000015</v>
      </c>
      <c r="M148" s="75">
        <f t="shared" ref="M148:AU148" si="61">SUM(M130:M147)</f>
        <v>135000</v>
      </c>
      <c r="N148" s="75">
        <f t="shared" si="61"/>
        <v>0</v>
      </c>
      <c r="O148" s="75">
        <f t="shared" si="61"/>
        <v>0</v>
      </c>
      <c r="P148" s="75">
        <f t="shared" si="61"/>
        <v>0</v>
      </c>
      <c r="Q148" s="75">
        <f>SUM(Q130:Q147)</f>
        <v>98000</v>
      </c>
      <c r="R148" s="75">
        <f>SUM(R130:R147)</f>
        <v>0</v>
      </c>
      <c r="S148" s="75">
        <f t="shared" si="61"/>
        <v>60000</v>
      </c>
      <c r="T148" s="75">
        <f t="shared" si="61"/>
        <v>0</v>
      </c>
      <c r="U148" s="75">
        <f t="shared" si="61"/>
        <v>0</v>
      </c>
      <c r="V148" s="75">
        <f t="shared" si="61"/>
        <v>0</v>
      </c>
      <c r="W148" s="75">
        <f t="shared" si="61"/>
        <v>305217.39</v>
      </c>
      <c r="X148" s="75">
        <f t="shared" si="61"/>
        <v>0</v>
      </c>
      <c r="Y148" s="75">
        <f t="shared" si="61"/>
        <v>343000</v>
      </c>
      <c r="Z148" s="75">
        <f t="shared" si="61"/>
        <v>0</v>
      </c>
      <c r="AA148" s="75">
        <f t="shared" si="61"/>
        <v>0</v>
      </c>
      <c r="AB148" s="75">
        <f t="shared" si="61"/>
        <v>0</v>
      </c>
      <c r="AC148" s="75">
        <f t="shared" si="61"/>
        <v>0</v>
      </c>
      <c r="AD148" s="75">
        <f t="shared" si="61"/>
        <v>0</v>
      </c>
      <c r="AE148" s="75">
        <f t="shared" si="61"/>
        <v>0</v>
      </c>
      <c r="AF148" s="75">
        <f t="shared" si="61"/>
        <v>0</v>
      </c>
      <c r="AG148" s="75">
        <f t="shared" si="61"/>
        <v>0</v>
      </c>
      <c r="AH148" s="75">
        <f t="shared" si="61"/>
        <v>0</v>
      </c>
      <c r="AI148" s="75">
        <f t="shared" si="61"/>
        <v>0</v>
      </c>
      <c r="AJ148" s="75">
        <f t="shared" si="61"/>
        <v>0</v>
      </c>
      <c r="AK148" s="75">
        <f t="shared" si="61"/>
        <v>2187.5</v>
      </c>
      <c r="AL148" s="75">
        <f t="shared" si="61"/>
        <v>19428.52</v>
      </c>
      <c r="AM148" s="75">
        <f t="shared" si="61"/>
        <v>0</v>
      </c>
      <c r="AN148" s="75">
        <f t="shared" si="61"/>
        <v>484</v>
      </c>
      <c r="AO148" s="75">
        <f t="shared" si="61"/>
        <v>0</v>
      </c>
      <c r="AP148" s="75">
        <f t="shared" si="61"/>
        <v>6755</v>
      </c>
      <c r="AQ148" s="75">
        <f t="shared" si="61"/>
        <v>0</v>
      </c>
      <c r="AR148" s="75">
        <f t="shared" si="61"/>
        <v>0</v>
      </c>
      <c r="AS148" s="75">
        <f t="shared" si="61"/>
        <v>0</v>
      </c>
      <c r="AT148" s="75">
        <f t="shared" si="61"/>
        <v>15260.869999999999</v>
      </c>
      <c r="AU148" s="537">
        <f t="shared" si="61"/>
        <v>0</v>
      </c>
      <c r="AW148" s="115">
        <f t="shared" si="47"/>
        <v>948417.39</v>
      </c>
      <c r="AX148" s="115">
        <f t="shared" si="48"/>
        <v>941217.39</v>
      </c>
      <c r="AY148" s="112">
        <f t="shared" si="49"/>
        <v>7200</v>
      </c>
      <c r="AZ148" s="115">
        <f t="shared" si="50"/>
        <v>7200</v>
      </c>
      <c r="BA148" s="175">
        <f t="shared" si="51"/>
        <v>0</v>
      </c>
      <c r="BB148" s="118"/>
    </row>
    <row r="149" spans="1:54" s="131" customFormat="1" ht="15.75" x14ac:dyDescent="0.25">
      <c r="A149" s="560"/>
      <c r="B149" s="456"/>
      <c r="C149" s="226"/>
      <c r="D149" s="457"/>
      <c r="E149" s="241"/>
      <c r="F149" s="151"/>
      <c r="G149" s="151"/>
      <c r="H149" s="311">
        <f>H148+F149-G149</f>
        <v>116187717.63000016</v>
      </c>
      <c r="I149" s="312"/>
      <c r="J149" s="312"/>
      <c r="K149" s="76">
        <f>K148+I149-J149</f>
        <v>47672.88</v>
      </c>
      <c r="L149" s="185">
        <f>H149+K149</f>
        <v>116235390.51000015</v>
      </c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312"/>
      <c r="AI149" s="312"/>
      <c r="AJ149" s="312"/>
      <c r="AK149" s="312"/>
      <c r="AL149" s="312"/>
      <c r="AM149" s="312"/>
      <c r="AN149" s="312"/>
      <c r="AO149" s="312"/>
      <c r="AP149" s="312"/>
      <c r="AQ149" s="312"/>
      <c r="AR149" s="314"/>
      <c r="AS149" s="312"/>
      <c r="AT149" s="314"/>
      <c r="AU149" s="546"/>
      <c r="AW149" s="115">
        <f t="shared" si="47"/>
        <v>0</v>
      </c>
      <c r="AX149" s="115">
        <f t="shared" si="48"/>
        <v>0</v>
      </c>
      <c r="AY149" s="112">
        <f t="shared" si="49"/>
        <v>0</v>
      </c>
      <c r="AZ149" s="115">
        <f t="shared" si="19"/>
        <v>0</v>
      </c>
      <c r="BA149" s="175">
        <f t="shared" si="20"/>
        <v>0</v>
      </c>
      <c r="BB149" s="118"/>
    </row>
    <row r="150" spans="1:54" s="134" customFormat="1" ht="15.75" x14ac:dyDescent="0.25">
      <c r="A150" s="561">
        <v>45505</v>
      </c>
      <c r="B150" s="116" t="s">
        <v>628</v>
      </c>
      <c r="C150" s="182" t="s">
        <v>653</v>
      </c>
      <c r="D150" s="472" t="s">
        <v>588</v>
      </c>
      <c r="E150" s="440" t="s">
        <v>621</v>
      </c>
      <c r="F150" s="98"/>
      <c r="G150" s="8">
        <v>135000</v>
      </c>
      <c r="H150" s="311">
        <f t="shared" ref="H150:H168" si="62">H149+F150-G150</f>
        <v>116052717.63000016</v>
      </c>
      <c r="I150" s="312"/>
      <c r="J150" s="312"/>
      <c r="K150" s="76">
        <f t="shared" ref="K150:K163" si="63">K149+I150-J150</f>
        <v>47672.88</v>
      </c>
      <c r="L150" s="185">
        <f>H150+K150</f>
        <v>116100390.51000015</v>
      </c>
      <c r="M150" s="423"/>
      <c r="N150" s="98"/>
      <c r="O150" s="98"/>
      <c r="P150" s="98"/>
      <c r="Q150" s="98"/>
      <c r="R150" s="98"/>
      <c r="S150" s="98"/>
      <c r="T150" s="98"/>
      <c r="U150" s="98"/>
      <c r="V150" s="98"/>
      <c r="W150" s="73"/>
      <c r="X150" s="98"/>
      <c r="Y150" s="98"/>
      <c r="Z150" s="98"/>
      <c r="AA150" s="98"/>
      <c r="AB150" s="98"/>
      <c r="AC150" s="98"/>
      <c r="AD150" s="98"/>
      <c r="AE150" s="98"/>
      <c r="AF150" s="185">
        <v>135000</v>
      </c>
      <c r="AG150" s="98"/>
      <c r="AH150" s="73"/>
      <c r="AI150" s="73"/>
      <c r="AJ150" s="73"/>
      <c r="AK150" s="73"/>
      <c r="AL150" s="73"/>
      <c r="AM150" s="73"/>
      <c r="AN150" s="73"/>
      <c r="AO150" s="73"/>
      <c r="AP150" s="185"/>
      <c r="AQ150" s="185"/>
      <c r="AR150" s="303"/>
      <c r="AS150" s="185"/>
      <c r="AT150" s="303"/>
      <c r="AU150" s="521"/>
      <c r="AW150" s="115">
        <f t="shared" si="47"/>
        <v>135000</v>
      </c>
      <c r="AX150" s="115">
        <f t="shared" si="48"/>
        <v>135000</v>
      </c>
      <c r="AY150" s="112">
        <f t="shared" si="49"/>
        <v>0</v>
      </c>
      <c r="AZ150" s="115">
        <f t="shared" si="19"/>
        <v>0</v>
      </c>
      <c r="BA150" s="175">
        <f t="shared" si="20"/>
        <v>0</v>
      </c>
      <c r="BB150" s="118"/>
    </row>
    <row r="151" spans="1:54" s="134" customFormat="1" ht="15.75" x14ac:dyDescent="0.25">
      <c r="A151" s="561">
        <v>45506</v>
      </c>
      <c r="B151" s="116" t="s">
        <v>629</v>
      </c>
      <c r="C151" s="213"/>
      <c r="D151" s="452" t="s">
        <v>51</v>
      </c>
      <c r="E151" s="440" t="s">
        <v>622</v>
      </c>
      <c r="F151" s="98"/>
      <c r="G151" s="421">
        <v>38899.89</v>
      </c>
      <c r="H151" s="311">
        <f t="shared" si="62"/>
        <v>116013817.74000016</v>
      </c>
      <c r="I151" s="312"/>
      <c r="J151" s="312"/>
      <c r="K151" s="76">
        <f t="shared" si="63"/>
        <v>47672.88</v>
      </c>
      <c r="L151" s="185">
        <f t="shared" ref="L151:L168" si="64">H151+K151</f>
        <v>116061490.62000015</v>
      </c>
      <c r="M151" s="98"/>
      <c r="N151" s="98"/>
      <c r="O151" s="98"/>
      <c r="P151" s="98"/>
      <c r="Q151" s="98"/>
      <c r="R151" s="98"/>
      <c r="S151" s="98"/>
      <c r="T151" s="98"/>
      <c r="U151" s="98"/>
      <c r="V151" s="98"/>
      <c r="W151" s="98"/>
      <c r="X151" s="98"/>
      <c r="Y151" s="98"/>
      <c r="Z151" s="98"/>
      <c r="AA151" s="98"/>
      <c r="AB151" s="98"/>
      <c r="AC151" s="98"/>
      <c r="AD151" s="98"/>
      <c r="AE151" s="98"/>
      <c r="AF151" s="98"/>
      <c r="AG151" s="98"/>
      <c r="AH151" s="73"/>
      <c r="AI151" s="73"/>
      <c r="AJ151" s="73">
        <v>0</v>
      </c>
      <c r="AK151" s="73">
        <v>-2187.5</v>
      </c>
      <c r="AL151" s="73">
        <f>-12228.52-1488</f>
        <v>-13716.52</v>
      </c>
      <c r="AM151" s="73">
        <v>0</v>
      </c>
      <c r="AN151" s="73">
        <v>-980</v>
      </c>
      <c r="AO151" s="73">
        <v>0</v>
      </c>
      <c r="AP151" s="185">
        <v>-6755</v>
      </c>
      <c r="AQ151" s="185">
        <v>0</v>
      </c>
      <c r="AR151" s="303">
        <v>0</v>
      </c>
      <c r="AS151" s="185">
        <v>0</v>
      </c>
      <c r="AT151" s="303">
        <v>-15260.87</v>
      </c>
      <c r="AU151" s="521">
        <v>0</v>
      </c>
      <c r="AW151" s="115">
        <f t="shared" si="47"/>
        <v>0</v>
      </c>
      <c r="AX151" s="115">
        <f t="shared" si="48"/>
        <v>0</v>
      </c>
      <c r="AY151" s="112">
        <f t="shared" si="49"/>
        <v>0</v>
      </c>
      <c r="AZ151" s="115">
        <f t="shared" si="19"/>
        <v>0</v>
      </c>
      <c r="BA151" s="167">
        <f t="shared" si="20"/>
        <v>0</v>
      </c>
      <c r="BB151" s="168"/>
    </row>
    <row r="152" spans="1:54" s="134" customFormat="1" ht="31.5" x14ac:dyDescent="0.25">
      <c r="A152" s="518">
        <v>45509</v>
      </c>
      <c r="B152" s="179"/>
      <c r="C152" s="189" t="s">
        <v>652</v>
      </c>
      <c r="D152" s="452"/>
      <c r="E152" s="178" t="s">
        <v>616</v>
      </c>
      <c r="F152" s="73">
        <v>7200</v>
      </c>
      <c r="G152" s="8"/>
      <c r="H152" s="311">
        <f t="shared" si="62"/>
        <v>116021017.74000016</v>
      </c>
      <c r="I152" s="312"/>
      <c r="J152" s="312"/>
      <c r="K152" s="76">
        <f t="shared" si="63"/>
        <v>47672.88</v>
      </c>
      <c r="L152" s="185">
        <f t="shared" si="64"/>
        <v>116068690.62000015</v>
      </c>
      <c r="M152" s="98"/>
      <c r="N152" s="98"/>
      <c r="O152" s="98"/>
      <c r="P152" s="98"/>
      <c r="Q152" s="98"/>
      <c r="R152" s="98"/>
      <c r="S152" s="98"/>
      <c r="T152" s="98"/>
      <c r="U152" s="98"/>
      <c r="V152" s="98"/>
      <c r="W152" s="98"/>
      <c r="X152" s="98"/>
      <c r="Y152" s="98"/>
      <c r="Z152" s="98"/>
      <c r="AA152" s="98"/>
      <c r="AB152" s="98"/>
      <c r="AC152" s="98"/>
      <c r="AD152" s="98"/>
      <c r="AE152" s="98"/>
      <c r="AF152" s="423"/>
      <c r="AG152" s="98"/>
      <c r="AH152" s="73"/>
      <c r="AI152" s="73"/>
      <c r="AJ152" s="73"/>
      <c r="AK152" s="185"/>
      <c r="AL152" s="185"/>
      <c r="AM152" s="185"/>
      <c r="AN152" s="185"/>
      <c r="AO152" s="185"/>
      <c r="AP152" s="185"/>
      <c r="AQ152" s="185"/>
      <c r="AR152" s="303"/>
      <c r="AS152" s="185"/>
      <c r="AT152" s="303">
        <v>-7200</v>
      </c>
      <c r="AU152" s="521"/>
      <c r="AW152" s="115">
        <f t="shared" si="47"/>
        <v>-7200</v>
      </c>
      <c r="AX152" s="115">
        <f t="shared" si="48"/>
        <v>0</v>
      </c>
      <c r="AY152" s="112">
        <f t="shared" si="49"/>
        <v>-7200</v>
      </c>
      <c r="AZ152" s="115">
        <f t="shared" si="19"/>
        <v>-7200</v>
      </c>
      <c r="BA152" s="167">
        <f t="shared" si="20"/>
        <v>0</v>
      </c>
      <c r="BB152" s="168"/>
    </row>
    <row r="153" spans="1:54" s="134" customFormat="1" ht="31.5" x14ac:dyDescent="0.25">
      <c r="A153" s="535">
        <v>45509</v>
      </c>
      <c r="B153" s="256"/>
      <c r="C153" s="351" t="s">
        <v>642</v>
      </c>
      <c r="D153" s="483" t="s">
        <v>588</v>
      </c>
      <c r="E153" s="398" t="s">
        <v>682</v>
      </c>
      <c r="F153" s="596"/>
      <c r="G153" s="98"/>
      <c r="H153" s="311">
        <f t="shared" si="62"/>
        <v>116021017.74000016</v>
      </c>
      <c r="I153" s="312"/>
      <c r="J153" s="312"/>
      <c r="K153" s="76">
        <f t="shared" si="63"/>
        <v>47672.88</v>
      </c>
      <c r="L153" s="185">
        <f t="shared" si="64"/>
        <v>116068690.62000015</v>
      </c>
      <c r="M153" s="73">
        <v>135000</v>
      </c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X153" s="73"/>
      <c r="Y153" s="73"/>
      <c r="Z153" s="98"/>
      <c r="AA153" s="98"/>
      <c r="AB153" s="98"/>
      <c r="AC153" s="98"/>
      <c r="AD153" s="98"/>
      <c r="AE153" s="98"/>
      <c r="AF153" s="73">
        <v>-135000</v>
      </c>
      <c r="AG153" s="98"/>
      <c r="AH153" s="73"/>
      <c r="AI153" s="73"/>
      <c r="AJ153" s="73"/>
      <c r="AK153" s="73"/>
      <c r="AL153" s="73"/>
      <c r="AM153" s="73"/>
      <c r="AN153" s="73"/>
      <c r="AO153" s="73"/>
      <c r="AP153" s="185"/>
      <c r="AQ153" s="185"/>
      <c r="AR153" s="303"/>
      <c r="AS153" s="185"/>
      <c r="AT153" s="303"/>
      <c r="AU153" s="521"/>
      <c r="AW153" s="115">
        <f t="shared" si="47"/>
        <v>0</v>
      </c>
      <c r="AX153" s="115">
        <f t="shared" si="48"/>
        <v>0</v>
      </c>
      <c r="AY153" s="112">
        <f t="shared" si="49"/>
        <v>0</v>
      </c>
      <c r="AZ153" s="115">
        <f t="shared" si="19"/>
        <v>0</v>
      </c>
      <c r="BA153" s="167">
        <f t="shared" si="20"/>
        <v>0</v>
      </c>
      <c r="BB153" s="168"/>
    </row>
    <row r="154" spans="1:54" s="134" customFormat="1" ht="31.5" x14ac:dyDescent="0.25">
      <c r="A154" s="561">
        <v>45509</v>
      </c>
      <c r="B154" s="116" t="s">
        <v>630</v>
      </c>
      <c r="C154" s="182" t="s">
        <v>654</v>
      </c>
      <c r="D154" s="397" t="s">
        <v>638</v>
      </c>
      <c r="E154" s="397" t="s">
        <v>221</v>
      </c>
      <c r="F154" s="98"/>
      <c r="G154" s="8">
        <v>160739.84</v>
      </c>
      <c r="H154" s="311">
        <f t="shared" si="62"/>
        <v>115860277.90000015</v>
      </c>
      <c r="I154" s="312"/>
      <c r="J154" s="312"/>
      <c r="K154" s="76">
        <f t="shared" si="63"/>
        <v>47672.88</v>
      </c>
      <c r="L154" s="185">
        <f>H154+K154</f>
        <v>115907950.78000015</v>
      </c>
      <c r="M154" s="98"/>
      <c r="N154" s="98"/>
      <c r="O154" s="496">
        <v>171652.01</v>
      </c>
      <c r="P154" s="98"/>
      <c r="Q154" s="98"/>
      <c r="R154" s="98"/>
      <c r="S154" s="98"/>
      <c r="T154" s="98"/>
      <c r="U154" s="98"/>
      <c r="V154" s="98"/>
      <c r="W154" s="98"/>
      <c r="X154" s="98"/>
      <c r="Y154" s="98"/>
      <c r="Z154" s="98"/>
      <c r="AA154" s="98"/>
      <c r="AB154" s="98"/>
      <c r="AC154" s="98"/>
      <c r="AD154" s="98"/>
      <c r="AE154" s="98"/>
      <c r="AF154" s="98"/>
      <c r="AG154" s="98"/>
      <c r="AH154" s="73"/>
      <c r="AI154" s="73">
        <v>1716.52</v>
      </c>
      <c r="AJ154" s="73">
        <v>7663.04</v>
      </c>
      <c r="AK154" s="73"/>
      <c r="AL154" s="73"/>
      <c r="AM154" s="73">
        <v>1532.61</v>
      </c>
      <c r="AN154" s="73"/>
      <c r="AO154" s="73"/>
      <c r="AP154" s="185"/>
      <c r="AQ154" s="185"/>
      <c r="AR154" s="303"/>
      <c r="AS154" s="185"/>
      <c r="AT154" s="303"/>
      <c r="AU154" s="521"/>
      <c r="AW154" s="115">
        <f>G154+J154+SUM(AH154:AU154)</f>
        <v>171652.01</v>
      </c>
      <c r="AX154" s="115">
        <f>SUM(M154:AG154)</f>
        <v>171652.01</v>
      </c>
      <c r="AY154" s="112">
        <f>AW154-AX154</f>
        <v>0</v>
      </c>
      <c r="AZ154" s="115">
        <f>AY154-J154</f>
        <v>0</v>
      </c>
      <c r="BA154" s="167">
        <f>AY154-AZ154</f>
        <v>0</v>
      </c>
      <c r="BB154" s="168"/>
    </row>
    <row r="155" spans="1:54" s="134" customFormat="1" ht="31.5" x14ac:dyDescent="0.25">
      <c r="A155" s="562">
        <v>45513</v>
      </c>
      <c r="B155" s="116" t="s">
        <v>631</v>
      </c>
      <c r="C155" s="182" t="s">
        <v>655</v>
      </c>
      <c r="D155" s="484" t="s">
        <v>639</v>
      </c>
      <c r="E155" s="397" t="s">
        <v>623</v>
      </c>
      <c r="F155" s="98"/>
      <c r="G155" s="8">
        <v>344531.25</v>
      </c>
      <c r="H155" s="311">
        <f t="shared" si="62"/>
        <v>115515746.65000015</v>
      </c>
      <c r="I155" s="312"/>
      <c r="J155" s="312"/>
      <c r="K155" s="76">
        <f t="shared" si="63"/>
        <v>47672.88</v>
      </c>
      <c r="L155" s="185">
        <f t="shared" ref="L155:L156" si="65">H155+K155</f>
        <v>115563419.53000015</v>
      </c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496">
        <v>367500</v>
      </c>
      <c r="Z155" s="98"/>
      <c r="AA155" s="98"/>
      <c r="AB155" s="98"/>
      <c r="AC155" s="98"/>
      <c r="AD155" s="98"/>
      <c r="AE155" s="98"/>
      <c r="AF155" s="98"/>
      <c r="AG155" s="98"/>
      <c r="AH155" s="73"/>
      <c r="AI155" s="73"/>
      <c r="AJ155" s="73">
        <v>16406.25</v>
      </c>
      <c r="AK155" s="73"/>
      <c r="AL155" s="73"/>
      <c r="AM155" s="73"/>
      <c r="AN155" s="73"/>
      <c r="AO155" s="73">
        <v>6562.5</v>
      </c>
      <c r="AP155" s="185"/>
      <c r="AQ155" s="185"/>
      <c r="AR155" s="303"/>
      <c r="AS155" s="185"/>
      <c r="AT155" s="303"/>
      <c r="AU155" s="521"/>
      <c r="AW155" s="115">
        <f t="shared" ref="AW155:AW156" si="66">G155+J155+SUM(AH155:AU155)</f>
        <v>367500</v>
      </c>
      <c r="AX155" s="115">
        <f t="shared" ref="AX155:AX156" si="67">SUM(M155:AG155)</f>
        <v>367500</v>
      </c>
      <c r="AY155" s="112">
        <f t="shared" ref="AY155:AY156" si="68">AW155-AX155</f>
        <v>0</v>
      </c>
      <c r="AZ155" s="115">
        <f t="shared" ref="AZ155:AZ156" si="69">AY155-J155</f>
        <v>0</v>
      </c>
      <c r="BA155" s="167">
        <f t="shared" ref="BA155:BA156" si="70">AY155-AZ155</f>
        <v>0</v>
      </c>
      <c r="BB155" s="168"/>
    </row>
    <row r="156" spans="1:54" s="134" customFormat="1" ht="15.75" x14ac:dyDescent="0.25">
      <c r="A156" s="562">
        <v>45513</v>
      </c>
      <c r="B156" s="116" t="s">
        <v>632</v>
      </c>
      <c r="C156" s="182" t="s">
        <v>656</v>
      </c>
      <c r="D156" s="484" t="s">
        <v>640</v>
      </c>
      <c r="E156" s="440" t="s">
        <v>624</v>
      </c>
      <c r="F156" s="98"/>
      <c r="G156" s="422">
        <v>205580</v>
      </c>
      <c r="H156" s="311">
        <f t="shared" si="62"/>
        <v>115310166.65000015</v>
      </c>
      <c r="I156" s="312"/>
      <c r="J156" s="312"/>
      <c r="K156" s="76">
        <f>K155+I156-J156</f>
        <v>47672.88</v>
      </c>
      <c r="L156" s="185">
        <f t="shared" si="65"/>
        <v>115357839.53000015</v>
      </c>
      <c r="M156" s="73"/>
      <c r="N156" s="73">
        <v>216400</v>
      </c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98"/>
      <c r="AA156" s="98"/>
      <c r="AB156" s="98"/>
      <c r="AC156" s="98"/>
      <c r="AD156" s="98"/>
      <c r="AE156" s="98"/>
      <c r="AF156" s="98"/>
      <c r="AG156" s="98"/>
      <c r="AH156" s="73"/>
      <c r="AI156" s="73"/>
      <c r="AJ156" s="73"/>
      <c r="AK156" s="73"/>
      <c r="AL156" s="73">
        <v>6492</v>
      </c>
      <c r="AM156" s="73"/>
      <c r="AN156" s="73"/>
      <c r="AO156" s="73"/>
      <c r="AP156" s="73">
        <v>4328</v>
      </c>
      <c r="AQ156" s="185"/>
      <c r="AR156" s="303"/>
      <c r="AS156" s="185"/>
      <c r="AT156" s="303"/>
      <c r="AU156" s="521"/>
      <c r="AW156" s="115">
        <f t="shared" si="66"/>
        <v>216400</v>
      </c>
      <c r="AX156" s="115">
        <f t="shared" si="67"/>
        <v>216400</v>
      </c>
      <c r="AY156" s="112">
        <f t="shared" si="68"/>
        <v>0</v>
      </c>
      <c r="AZ156" s="115">
        <f t="shared" si="69"/>
        <v>0</v>
      </c>
      <c r="BA156" s="167">
        <f t="shared" si="70"/>
        <v>0</v>
      </c>
      <c r="BB156" s="168"/>
    </row>
    <row r="157" spans="1:54" s="134" customFormat="1" ht="31.5" x14ac:dyDescent="0.25">
      <c r="A157" s="563">
        <v>45516</v>
      </c>
      <c r="B157" s="116"/>
      <c r="C157" s="189" t="s">
        <v>649</v>
      </c>
      <c r="D157" s="452" t="s">
        <v>398</v>
      </c>
      <c r="E157" s="117" t="s">
        <v>618</v>
      </c>
      <c r="F157" s="420">
        <v>148613.26999999999</v>
      </c>
      <c r="G157" s="8"/>
      <c r="H157" s="311">
        <f t="shared" si="62"/>
        <v>115458779.92000015</v>
      </c>
      <c r="I157" s="312"/>
      <c r="J157" s="312"/>
      <c r="K157" s="76">
        <f t="shared" si="63"/>
        <v>47672.88</v>
      </c>
      <c r="L157" s="185">
        <f t="shared" si="64"/>
        <v>115506452.80000015</v>
      </c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98"/>
      <c r="AA157" s="98"/>
      <c r="AB157" s="98"/>
      <c r="AC157" s="98"/>
      <c r="AD157" s="98"/>
      <c r="AE157" s="98"/>
      <c r="AF157" s="98"/>
      <c r="AG157" s="98"/>
      <c r="AH157" s="73"/>
      <c r="AI157" s="73"/>
      <c r="AJ157" s="73"/>
      <c r="AK157" s="185"/>
      <c r="AL157" s="185"/>
      <c r="AM157" s="185"/>
      <c r="AN157" s="185"/>
      <c r="AO157" s="185"/>
      <c r="AP157" s="185"/>
      <c r="AQ157" s="185"/>
      <c r="AR157" s="303"/>
      <c r="AS157" s="185"/>
      <c r="AT157" s="303"/>
      <c r="AU157" s="521"/>
      <c r="AW157" s="115">
        <f t="shared" si="47"/>
        <v>0</v>
      </c>
      <c r="AX157" s="115">
        <f t="shared" si="48"/>
        <v>0</v>
      </c>
      <c r="AY157" s="112">
        <f t="shared" si="49"/>
        <v>0</v>
      </c>
      <c r="AZ157" s="115">
        <f t="shared" si="19"/>
        <v>0</v>
      </c>
      <c r="BA157" s="167">
        <f t="shared" si="20"/>
        <v>0</v>
      </c>
      <c r="BB157" s="168"/>
    </row>
    <row r="158" spans="1:54" s="134" customFormat="1" ht="31.5" x14ac:dyDescent="0.25">
      <c r="A158" s="563">
        <v>45516</v>
      </c>
      <c r="B158" s="116"/>
      <c r="C158" s="189" t="s">
        <v>650</v>
      </c>
      <c r="D158" s="452" t="s">
        <v>398</v>
      </c>
      <c r="E158" s="117" t="s">
        <v>619</v>
      </c>
      <c r="F158" s="420">
        <v>297771.2</v>
      </c>
      <c r="G158" s="8"/>
      <c r="H158" s="311">
        <f t="shared" si="62"/>
        <v>115756551.12000015</v>
      </c>
      <c r="I158" s="312"/>
      <c r="J158" s="312"/>
      <c r="K158" s="76">
        <f t="shared" si="63"/>
        <v>47672.88</v>
      </c>
      <c r="L158" s="185">
        <f t="shared" si="64"/>
        <v>115804224.00000015</v>
      </c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98"/>
      <c r="AA158" s="98"/>
      <c r="AB158" s="98"/>
      <c r="AC158" s="98"/>
      <c r="AD158" s="98"/>
      <c r="AE158" s="98"/>
      <c r="AF158" s="98"/>
      <c r="AG158" s="98"/>
      <c r="AH158" s="73"/>
      <c r="AI158" s="73"/>
      <c r="AJ158" s="73"/>
      <c r="AK158" s="73"/>
      <c r="AL158" s="73"/>
      <c r="AM158" s="73"/>
      <c r="AN158" s="73"/>
      <c r="AO158" s="73"/>
      <c r="AP158" s="185"/>
      <c r="AQ158" s="185"/>
      <c r="AR158" s="303"/>
      <c r="AS158" s="185"/>
      <c r="AT158" s="303"/>
      <c r="AU158" s="521"/>
      <c r="AW158" s="115">
        <f t="shared" si="47"/>
        <v>0</v>
      </c>
      <c r="AX158" s="115">
        <f t="shared" si="48"/>
        <v>0</v>
      </c>
      <c r="AY158" s="112">
        <f t="shared" si="49"/>
        <v>0</v>
      </c>
      <c r="AZ158" s="115">
        <f t="shared" si="19"/>
        <v>0</v>
      </c>
      <c r="BA158" s="167">
        <f t="shared" si="20"/>
        <v>0</v>
      </c>
      <c r="BB158" s="168"/>
    </row>
    <row r="159" spans="1:54" s="134" customFormat="1" ht="31.5" x14ac:dyDescent="0.25">
      <c r="A159" s="563">
        <v>45516</v>
      </c>
      <c r="B159" s="116"/>
      <c r="C159" s="189" t="s">
        <v>651</v>
      </c>
      <c r="D159" s="452" t="s">
        <v>398</v>
      </c>
      <c r="E159" s="117" t="s">
        <v>620</v>
      </c>
      <c r="F159" s="420">
        <v>161134.93</v>
      </c>
      <c r="G159" s="8"/>
      <c r="H159" s="311">
        <f t="shared" si="62"/>
        <v>115917686.05000016</v>
      </c>
      <c r="I159" s="312"/>
      <c r="J159" s="312"/>
      <c r="K159" s="76">
        <f t="shared" si="63"/>
        <v>47672.88</v>
      </c>
      <c r="L159" s="185">
        <f t="shared" si="64"/>
        <v>115965358.93000016</v>
      </c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73"/>
      <c r="Z159" s="98"/>
      <c r="AA159" s="98"/>
      <c r="AB159" s="98"/>
      <c r="AC159" s="98"/>
      <c r="AD159" s="98"/>
      <c r="AE159" s="98"/>
      <c r="AF159" s="98"/>
      <c r="AG159" s="98"/>
      <c r="AH159" s="73"/>
      <c r="AI159" s="73"/>
      <c r="AJ159" s="73"/>
      <c r="AK159" s="73"/>
      <c r="AL159" s="73"/>
      <c r="AM159" s="73"/>
      <c r="AN159" s="73"/>
      <c r="AO159" s="73"/>
      <c r="AP159" s="185"/>
      <c r="AQ159" s="185"/>
      <c r="AR159" s="303"/>
      <c r="AS159" s="185"/>
      <c r="AT159" s="303"/>
      <c r="AU159" s="521"/>
      <c r="AW159" s="115">
        <f t="shared" si="47"/>
        <v>0</v>
      </c>
      <c r="AX159" s="115">
        <f t="shared" si="48"/>
        <v>0</v>
      </c>
      <c r="AY159" s="112">
        <f t="shared" si="49"/>
        <v>0</v>
      </c>
      <c r="AZ159" s="115">
        <f t="shared" si="19"/>
        <v>0</v>
      </c>
      <c r="BA159" s="167">
        <f t="shared" si="20"/>
        <v>0</v>
      </c>
      <c r="BB159" s="168"/>
    </row>
    <row r="160" spans="1:54" s="134" customFormat="1" ht="15.75" x14ac:dyDescent="0.25">
      <c r="A160" s="561" t="s">
        <v>636</v>
      </c>
      <c r="B160" s="116" t="s">
        <v>633</v>
      </c>
      <c r="C160" s="182" t="s">
        <v>657</v>
      </c>
      <c r="D160" s="484" t="s">
        <v>600</v>
      </c>
      <c r="E160" s="440" t="s">
        <v>625</v>
      </c>
      <c r="F160" s="98"/>
      <c r="G160" s="421">
        <v>94080</v>
      </c>
      <c r="H160" s="311">
        <f t="shared" si="62"/>
        <v>115823606.05000016</v>
      </c>
      <c r="I160" s="312"/>
      <c r="J160" s="312"/>
      <c r="K160" s="76">
        <f t="shared" si="63"/>
        <v>47672.88</v>
      </c>
      <c r="L160" s="185">
        <f t="shared" si="64"/>
        <v>115871278.93000016</v>
      </c>
      <c r="M160" s="73"/>
      <c r="N160" s="73"/>
      <c r="O160" s="73"/>
      <c r="P160" s="73"/>
      <c r="Q160" s="73">
        <v>98000</v>
      </c>
      <c r="R160" s="73"/>
      <c r="S160" s="73"/>
      <c r="T160" s="73"/>
      <c r="U160" s="73"/>
      <c r="V160" s="73"/>
      <c r="W160" s="73"/>
      <c r="X160" s="73"/>
      <c r="Y160" s="73"/>
      <c r="Z160" s="98"/>
      <c r="AA160" s="98"/>
      <c r="AB160" s="98"/>
      <c r="AC160" s="98"/>
      <c r="AD160" s="98"/>
      <c r="AE160" s="98"/>
      <c r="AF160" s="98"/>
      <c r="AG160" s="98"/>
      <c r="AH160" s="73"/>
      <c r="AI160" s="73"/>
      <c r="AJ160" s="73"/>
      <c r="AK160" s="73"/>
      <c r="AL160" s="73">
        <v>2940</v>
      </c>
      <c r="AM160" s="73"/>
      <c r="AN160" s="73">
        <v>980</v>
      </c>
      <c r="AO160" s="73"/>
      <c r="AP160" s="185"/>
      <c r="AQ160" s="185"/>
      <c r="AR160" s="303"/>
      <c r="AS160" s="185"/>
      <c r="AT160" s="303"/>
      <c r="AU160" s="521"/>
      <c r="AW160" s="115">
        <f t="shared" si="47"/>
        <v>98000</v>
      </c>
      <c r="AX160" s="115">
        <f t="shared" si="48"/>
        <v>98000</v>
      </c>
      <c r="AY160" s="112">
        <f t="shared" si="49"/>
        <v>0</v>
      </c>
      <c r="AZ160" s="115">
        <f t="shared" si="19"/>
        <v>0</v>
      </c>
      <c r="BA160" s="167">
        <f t="shared" si="20"/>
        <v>0</v>
      </c>
      <c r="BB160" s="168"/>
    </row>
    <row r="161" spans="1:54" s="134" customFormat="1" ht="15.75" x14ac:dyDescent="0.25">
      <c r="A161" s="561" t="s">
        <v>637</v>
      </c>
      <c r="B161" s="116" t="s">
        <v>634</v>
      </c>
      <c r="C161" s="182" t="s">
        <v>658</v>
      </c>
      <c r="D161" s="485" t="s">
        <v>641</v>
      </c>
      <c r="E161" s="440" t="s">
        <v>626</v>
      </c>
      <c r="F161" s="98"/>
      <c r="G161" s="8">
        <v>208214.28</v>
      </c>
      <c r="H161" s="311">
        <f t="shared" si="62"/>
        <v>115615391.77000016</v>
      </c>
      <c r="I161" s="312"/>
      <c r="J161" s="312"/>
      <c r="K161" s="76">
        <f t="shared" si="63"/>
        <v>47672.88</v>
      </c>
      <c r="L161" s="185">
        <f t="shared" si="64"/>
        <v>115663064.65000015</v>
      </c>
      <c r="M161" s="73"/>
      <c r="N161" s="73"/>
      <c r="O161" s="73"/>
      <c r="P161" s="73"/>
      <c r="Q161" s="496">
        <v>220000</v>
      </c>
      <c r="R161" s="73"/>
      <c r="S161" s="73"/>
      <c r="T161" s="73"/>
      <c r="U161" s="73"/>
      <c r="V161" s="73"/>
      <c r="W161" s="73"/>
      <c r="X161" s="73"/>
      <c r="Y161" s="73"/>
      <c r="Z161" s="98"/>
      <c r="AA161" s="98"/>
      <c r="AB161" s="98"/>
      <c r="AC161" s="98"/>
      <c r="AD161" s="98"/>
      <c r="AE161" s="98"/>
      <c r="AF161" s="98"/>
      <c r="AG161" s="98"/>
      <c r="AH161" s="73"/>
      <c r="AI161" s="73"/>
      <c r="AJ161" s="73">
        <v>9821.43</v>
      </c>
      <c r="AK161" s="73"/>
      <c r="AL161" s="73"/>
      <c r="AM161" s="73">
        <v>1964.29</v>
      </c>
      <c r="AN161" s="73"/>
      <c r="AO161" s="73"/>
      <c r="AP161" s="185"/>
      <c r="AQ161" s="185"/>
      <c r="AR161" s="303"/>
      <c r="AS161" s="185"/>
      <c r="AT161" s="303"/>
      <c r="AU161" s="521"/>
      <c r="AW161" s="115">
        <f t="shared" si="47"/>
        <v>220000</v>
      </c>
      <c r="AX161" s="115">
        <f t="shared" si="48"/>
        <v>220000</v>
      </c>
      <c r="AY161" s="112">
        <f t="shared" si="49"/>
        <v>0</v>
      </c>
      <c r="AZ161" s="115">
        <f t="shared" si="19"/>
        <v>0</v>
      </c>
      <c r="BA161" s="167">
        <f t="shared" si="20"/>
        <v>0</v>
      </c>
      <c r="BB161" s="168"/>
    </row>
    <row r="162" spans="1:54" s="134" customFormat="1" ht="15.75" x14ac:dyDescent="0.25">
      <c r="A162" s="562" t="s">
        <v>637</v>
      </c>
      <c r="B162" s="116" t="s">
        <v>635</v>
      </c>
      <c r="C162" s="182" t="s">
        <v>659</v>
      </c>
      <c r="D162" s="485" t="s">
        <v>641</v>
      </c>
      <c r="E162" s="397" t="s">
        <v>627</v>
      </c>
      <c r="F162" s="98"/>
      <c r="G162" s="8">
        <v>216495.54</v>
      </c>
      <c r="H162" s="311">
        <f>H161+F162-G162</f>
        <v>115398896.23000015</v>
      </c>
      <c r="I162" s="312"/>
      <c r="J162" s="312"/>
      <c r="K162" s="76">
        <f t="shared" si="63"/>
        <v>47672.88</v>
      </c>
      <c r="L162" s="185">
        <f t="shared" si="64"/>
        <v>115446569.11000015</v>
      </c>
      <c r="M162" s="73"/>
      <c r="N162" s="73"/>
      <c r="O162" s="73"/>
      <c r="P162" s="73"/>
      <c r="Q162" s="496">
        <v>228750</v>
      </c>
      <c r="R162" s="73"/>
      <c r="S162" s="73"/>
      <c r="T162" s="73"/>
      <c r="U162" s="73"/>
      <c r="V162" s="73"/>
      <c r="W162" s="73"/>
      <c r="X162" s="73"/>
      <c r="Y162" s="73"/>
      <c r="Z162" s="98"/>
      <c r="AA162" s="98"/>
      <c r="AB162" s="98"/>
      <c r="AC162" s="98"/>
      <c r="AD162" s="98"/>
      <c r="AE162" s="98"/>
      <c r="AF162" s="98"/>
      <c r="AG162" s="98"/>
      <c r="AH162" s="73"/>
      <c r="AI162" s="73"/>
      <c r="AJ162" s="73">
        <v>10212.049999999999</v>
      </c>
      <c r="AK162" s="73"/>
      <c r="AL162" s="73"/>
      <c r="AM162" s="73">
        <v>2042.41</v>
      </c>
      <c r="AN162" s="73"/>
      <c r="AO162" s="73"/>
      <c r="AP162" s="185"/>
      <c r="AQ162" s="185"/>
      <c r="AR162" s="303"/>
      <c r="AS162" s="185"/>
      <c r="AT162" s="303"/>
      <c r="AU162" s="521"/>
      <c r="AW162" s="115">
        <f t="shared" si="47"/>
        <v>228750</v>
      </c>
      <c r="AX162" s="115">
        <f t="shared" si="48"/>
        <v>228750</v>
      </c>
      <c r="AY162" s="112">
        <f t="shared" si="49"/>
        <v>0</v>
      </c>
      <c r="AZ162" s="115">
        <f t="shared" si="19"/>
        <v>0</v>
      </c>
      <c r="BA162" s="167">
        <f t="shared" si="20"/>
        <v>0</v>
      </c>
      <c r="BB162" s="168"/>
    </row>
    <row r="163" spans="1:54" s="134" customFormat="1" ht="31.5" x14ac:dyDescent="0.25">
      <c r="A163" s="562" t="s">
        <v>646</v>
      </c>
      <c r="B163" s="256"/>
      <c r="C163" s="182" t="s">
        <v>661</v>
      </c>
      <c r="D163" s="484" t="s">
        <v>370</v>
      </c>
      <c r="E163" s="439" t="s">
        <v>648</v>
      </c>
      <c r="F163" s="73">
        <v>137812.5</v>
      </c>
      <c r="G163" s="98"/>
      <c r="H163" s="311">
        <f t="shared" si="62"/>
        <v>115536708.73000015</v>
      </c>
      <c r="I163" s="312"/>
      <c r="J163" s="312"/>
      <c r="K163" s="76">
        <f t="shared" si="63"/>
        <v>47672.88</v>
      </c>
      <c r="L163" s="185">
        <f t="shared" si="64"/>
        <v>115584381.61000015</v>
      </c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3"/>
      <c r="Z163" s="98"/>
      <c r="AA163" s="98"/>
      <c r="AB163" s="98"/>
      <c r="AC163" s="98"/>
      <c r="AD163" s="98"/>
      <c r="AE163" s="98"/>
      <c r="AF163" s="98"/>
      <c r="AG163" s="98"/>
      <c r="AH163" s="73"/>
      <c r="AI163" s="73"/>
      <c r="AJ163" s="73"/>
      <c r="AK163" s="73"/>
      <c r="AL163" s="73"/>
      <c r="AM163" s="73"/>
      <c r="AN163" s="73"/>
      <c r="AO163" s="73"/>
      <c r="AP163" s="185"/>
      <c r="AQ163" s="185"/>
      <c r="AR163" s="303"/>
      <c r="AS163" s="185"/>
      <c r="AT163" s="303"/>
      <c r="AU163" s="521"/>
      <c r="AW163" s="115">
        <f t="shared" si="47"/>
        <v>0</v>
      </c>
      <c r="AX163" s="115">
        <f t="shared" si="48"/>
        <v>0</v>
      </c>
      <c r="AY163" s="112">
        <f t="shared" si="49"/>
        <v>0</v>
      </c>
      <c r="AZ163" s="115">
        <f t="shared" si="19"/>
        <v>0</v>
      </c>
      <c r="BA163" s="167">
        <f t="shared" si="20"/>
        <v>0</v>
      </c>
      <c r="BB163" s="168"/>
    </row>
    <row r="164" spans="1:54" s="134" customFormat="1" ht="31.5" x14ac:dyDescent="0.25">
      <c r="A164" s="562" t="s">
        <v>646</v>
      </c>
      <c r="B164" s="179"/>
      <c r="C164" s="182" t="s">
        <v>660</v>
      </c>
      <c r="D164" s="484" t="s">
        <v>370</v>
      </c>
      <c r="E164" s="440" t="s">
        <v>647</v>
      </c>
      <c r="F164" s="438"/>
      <c r="G164" s="73">
        <v>137812.5</v>
      </c>
      <c r="H164" s="311">
        <f t="shared" si="62"/>
        <v>115398896.23000015</v>
      </c>
      <c r="I164" s="312"/>
      <c r="J164" s="312"/>
      <c r="K164" s="76">
        <f>K163+I164-J164</f>
        <v>47672.88</v>
      </c>
      <c r="L164" s="185">
        <f t="shared" si="64"/>
        <v>115446569.11000015</v>
      </c>
      <c r="M164" s="98"/>
      <c r="N164" s="98"/>
      <c r="O164" s="98"/>
      <c r="P164" s="98"/>
      <c r="Q164" s="98"/>
      <c r="R164" s="98"/>
      <c r="S164" s="98"/>
      <c r="T164" s="98"/>
      <c r="U164" s="98"/>
      <c r="V164" s="98"/>
      <c r="W164" s="98"/>
      <c r="X164" s="98"/>
      <c r="Y164" s="98"/>
      <c r="Z164" s="98"/>
      <c r="AA164" s="98"/>
      <c r="AB164" s="98"/>
      <c r="AC164" s="98"/>
      <c r="AD164" s="98"/>
      <c r="AE164" s="98"/>
      <c r="AF164" s="98"/>
      <c r="AG164" s="98"/>
      <c r="AH164" s="73"/>
      <c r="AI164" s="73"/>
      <c r="AJ164" s="73"/>
      <c r="AK164" s="73"/>
      <c r="AL164" s="73"/>
      <c r="AM164" s="73"/>
      <c r="AN164" s="73"/>
      <c r="AO164" s="73"/>
      <c r="AP164" s="185"/>
      <c r="AQ164" s="185"/>
      <c r="AR164" s="303"/>
      <c r="AS164" s="185"/>
      <c r="AT164" s="303"/>
      <c r="AU164" s="521"/>
      <c r="AW164" s="115">
        <f t="shared" si="47"/>
        <v>137812.5</v>
      </c>
      <c r="AX164" s="115">
        <f t="shared" si="48"/>
        <v>0</v>
      </c>
      <c r="AY164" s="112">
        <f t="shared" si="49"/>
        <v>137812.5</v>
      </c>
      <c r="AZ164" s="115">
        <f t="shared" si="19"/>
        <v>137812.5</v>
      </c>
      <c r="BA164" s="175">
        <f t="shared" si="20"/>
        <v>0</v>
      </c>
      <c r="BB164" s="118"/>
    </row>
    <row r="165" spans="1:54" s="134" customFormat="1" ht="15.75" customHeight="1" x14ac:dyDescent="0.25">
      <c r="A165" s="564"/>
      <c r="B165" s="256"/>
      <c r="C165" s="213"/>
      <c r="D165" s="263"/>
      <c r="E165" s="441"/>
      <c r="F165" s="98"/>
      <c r="G165" s="98"/>
      <c r="H165" s="311">
        <f t="shared" si="62"/>
        <v>115398896.23000015</v>
      </c>
      <c r="I165" s="312"/>
      <c r="J165" s="312"/>
      <c r="K165" s="76">
        <f t="shared" ref="K165:K168" si="71">K164+I165-J165</f>
        <v>47672.88</v>
      </c>
      <c r="L165" s="185">
        <f t="shared" si="64"/>
        <v>115446569.11000015</v>
      </c>
      <c r="M165" s="98"/>
      <c r="N165" s="98"/>
      <c r="O165" s="98"/>
      <c r="P165" s="98"/>
      <c r="Q165" s="98"/>
      <c r="R165" s="98"/>
      <c r="S165" s="98"/>
      <c r="T165" s="98"/>
      <c r="U165" s="98"/>
      <c r="V165" s="98"/>
      <c r="W165" s="98"/>
      <c r="X165" s="98"/>
      <c r="Y165" s="98"/>
      <c r="Z165" s="98"/>
      <c r="AA165" s="98"/>
      <c r="AB165" s="98"/>
      <c r="AC165" s="98"/>
      <c r="AD165" s="98"/>
      <c r="AE165" s="98"/>
      <c r="AF165" s="98"/>
      <c r="AG165" s="98"/>
      <c r="AH165" s="73"/>
      <c r="AI165" s="73"/>
      <c r="AJ165" s="73"/>
      <c r="AK165" s="73"/>
      <c r="AL165" s="73"/>
      <c r="AM165" s="73"/>
      <c r="AN165" s="73"/>
      <c r="AO165" s="73"/>
      <c r="AP165" s="185"/>
      <c r="AQ165" s="185"/>
      <c r="AR165" s="303"/>
      <c r="AS165" s="185"/>
      <c r="AT165" s="303"/>
      <c r="AU165" s="521"/>
      <c r="AW165" s="115">
        <f t="shared" si="47"/>
        <v>0</v>
      </c>
      <c r="AX165" s="115">
        <f t="shared" si="48"/>
        <v>0</v>
      </c>
      <c r="AY165" s="112">
        <f t="shared" si="49"/>
        <v>0</v>
      </c>
      <c r="AZ165" s="115">
        <f t="shared" si="19"/>
        <v>0</v>
      </c>
      <c r="BA165" s="175">
        <f t="shared" si="20"/>
        <v>0</v>
      </c>
      <c r="BB165" s="118"/>
    </row>
    <row r="166" spans="1:54" s="134" customFormat="1" ht="15.75" customHeight="1" x14ac:dyDescent="0.25">
      <c r="A166" s="564"/>
      <c r="B166" s="256"/>
      <c r="C166" s="213"/>
      <c r="D166" s="263"/>
      <c r="E166" s="441"/>
      <c r="F166" s="98"/>
      <c r="G166" s="98"/>
      <c r="H166" s="311">
        <f t="shared" si="62"/>
        <v>115398896.23000015</v>
      </c>
      <c r="I166" s="312"/>
      <c r="J166" s="312"/>
      <c r="K166" s="76">
        <f t="shared" si="71"/>
        <v>47672.88</v>
      </c>
      <c r="L166" s="185">
        <f t="shared" si="64"/>
        <v>115446569.11000015</v>
      </c>
      <c r="M166" s="98"/>
      <c r="N166" s="98"/>
      <c r="O166" s="98"/>
      <c r="P166" s="98"/>
      <c r="Q166" s="98"/>
      <c r="R166" s="98"/>
      <c r="S166" s="98"/>
      <c r="T166" s="98"/>
      <c r="U166" s="98"/>
      <c r="V166" s="98"/>
      <c r="W166" s="98"/>
      <c r="X166" s="98"/>
      <c r="Y166" s="98"/>
      <c r="Z166" s="98"/>
      <c r="AA166" s="98"/>
      <c r="AB166" s="98"/>
      <c r="AC166" s="98"/>
      <c r="AD166" s="98"/>
      <c r="AE166" s="98"/>
      <c r="AF166" s="98"/>
      <c r="AG166" s="98"/>
      <c r="AH166" s="73"/>
      <c r="AI166" s="73"/>
      <c r="AJ166" s="73"/>
      <c r="AK166" s="73"/>
      <c r="AL166" s="73"/>
      <c r="AM166" s="73"/>
      <c r="AN166" s="73"/>
      <c r="AO166" s="73"/>
      <c r="AP166" s="185"/>
      <c r="AQ166" s="185"/>
      <c r="AR166" s="303"/>
      <c r="AS166" s="185"/>
      <c r="AT166" s="303"/>
      <c r="AU166" s="521"/>
      <c r="AW166" s="115">
        <f t="shared" si="47"/>
        <v>0</v>
      </c>
      <c r="AX166" s="115">
        <f t="shared" si="48"/>
        <v>0</v>
      </c>
      <c r="AY166" s="112">
        <f t="shared" si="49"/>
        <v>0</v>
      </c>
      <c r="AZ166" s="115">
        <f t="shared" si="19"/>
        <v>0</v>
      </c>
      <c r="BA166" s="175">
        <f t="shared" si="20"/>
        <v>0</v>
      </c>
      <c r="BB166" s="118"/>
    </row>
    <row r="167" spans="1:54" s="134" customFormat="1" ht="15.75" customHeight="1" x14ac:dyDescent="0.25">
      <c r="A167" s="558"/>
      <c r="B167" s="256"/>
      <c r="C167" s="213"/>
      <c r="D167" s="263"/>
      <c r="E167" s="215"/>
      <c r="F167" s="98"/>
      <c r="G167" s="98"/>
      <c r="H167" s="311">
        <f t="shared" si="62"/>
        <v>115398896.23000015</v>
      </c>
      <c r="I167" s="312"/>
      <c r="J167" s="312"/>
      <c r="K167" s="76">
        <f t="shared" si="71"/>
        <v>47672.88</v>
      </c>
      <c r="L167" s="185">
        <f t="shared" si="64"/>
        <v>115446569.11000015</v>
      </c>
      <c r="M167" s="98"/>
      <c r="N167" s="98"/>
      <c r="O167" s="98"/>
      <c r="P167" s="98"/>
      <c r="Q167" s="98"/>
      <c r="R167" s="98"/>
      <c r="S167" s="98"/>
      <c r="T167" s="98"/>
      <c r="U167" s="98"/>
      <c r="V167" s="98"/>
      <c r="W167" s="98"/>
      <c r="X167" s="98"/>
      <c r="Y167" s="98"/>
      <c r="Z167" s="98"/>
      <c r="AA167" s="98"/>
      <c r="AB167" s="98"/>
      <c r="AC167" s="98"/>
      <c r="AD167" s="98"/>
      <c r="AE167" s="98"/>
      <c r="AF167" s="98"/>
      <c r="AG167" s="98"/>
      <c r="AH167" s="73"/>
      <c r="AI167" s="73"/>
      <c r="AJ167" s="73"/>
      <c r="AK167" s="73"/>
      <c r="AL167" s="73"/>
      <c r="AM167" s="73"/>
      <c r="AN167" s="73"/>
      <c r="AO167" s="73"/>
      <c r="AP167" s="185"/>
      <c r="AQ167" s="185"/>
      <c r="AR167" s="303"/>
      <c r="AS167" s="185"/>
      <c r="AT167" s="303"/>
      <c r="AU167" s="521"/>
      <c r="AW167" s="115">
        <f t="shared" si="47"/>
        <v>0</v>
      </c>
      <c r="AX167" s="115">
        <f t="shared" si="48"/>
        <v>0</v>
      </c>
      <c r="AY167" s="112">
        <f t="shared" si="49"/>
        <v>0</v>
      </c>
      <c r="AZ167" s="115">
        <f t="shared" si="19"/>
        <v>0</v>
      </c>
      <c r="BA167" s="175">
        <f t="shared" si="20"/>
        <v>0</v>
      </c>
      <c r="BB167" s="118"/>
    </row>
    <row r="168" spans="1:54" s="134" customFormat="1" ht="15.75" customHeight="1" x14ac:dyDescent="0.25">
      <c r="A168" s="558"/>
      <c r="B168" s="213"/>
      <c r="C168" s="213"/>
      <c r="D168" s="263"/>
      <c r="E168" s="215"/>
      <c r="F168" s="98"/>
      <c r="G168" s="98"/>
      <c r="H168" s="311">
        <f t="shared" si="62"/>
        <v>115398896.23000015</v>
      </c>
      <c r="I168" s="312"/>
      <c r="J168" s="312"/>
      <c r="K168" s="76">
        <f t="shared" si="71"/>
        <v>47672.88</v>
      </c>
      <c r="L168" s="185">
        <f t="shared" si="64"/>
        <v>115446569.11000015</v>
      </c>
      <c r="M168" s="98"/>
      <c r="N168" s="98"/>
      <c r="O168" s="98"/>
      <c r="P168" s="98"/>
      <c r="Q168" s="98"/>
      <c r="R168" s="98"/>
      <c r="S168" s="98"/>
      <c r="T168" s="98"/>
      <c r="U168" s="98"/>
      <c r="V168" s="98"/>
      <c r="W168" s="98"/>
      <c r="X168" s="98"/>
      <c r="Y168" s="98"/>
      <c r="Z168" s="98"/>
      <c r="AA168" s="98"/>
      <c r="AB168" s="98"/>
      <c r="AC168" s="98"/>
      <c r="AD168" s="98"/>
      <c r="AE168" s="98"/>
      <c r="AF168" s="98"/>
      <c r="AG168" s="98"/>
      <c r="AH168" s="73"/>
      <c r="AI168" s="73"/>
      <c r="AJ168" s="73"/>
      <c r="AK168" s="73"/>
      <c r="AL168" s="73"/>
      <c r="AM168" s="73"/>
      <c r="AN168" s="73"/>
      <c r="AO168" s="73"/>
      <c r="AP168" s="185"/>
      <c r="AQ168" s="185"/>
      <c r="AR168" s="303"/>
      <c r="AS168" s="185"/>
      <c r="AT168" s="303"/>
      <c r="AU168" s="521"/>
      <c r="AW168" s="115">
        <f t="shared" si="47"/>
        <v>0</v>
      </c>
      <c r="AX168" s="115">
        <f t="shared" si="48"/>
        <v>0</v>
      </c>
      <c r="AY168" s="112">
        <f t="shared" si="49"/>
        <v>0</v>
      </c>
      <c r="AZ168" s="115">
        <f t="shared" si="19"/>
        <v>0</v>
      </c>
      <c r="BA168" s="175">
        <f t="shared" si="20"/>
        <v>0</v>
      </c>
      <c r="BB168" s="118"/>
    </row>
    <row r="169" spans="1:54" s="111" customFormat="1" ht="16.5" thickBot="1" x14ac:dyDescent="0.3">
      <c r="A169" s="522"/>
      <c r="B169" s="193"/>
      <c r="C169" s="193"/>
      <c r="D169" s="458"/>
      <c r="E169" s="410" t="s">
        <v>644</v>
      </c>
      <c r="F169" s="75">
        <f>SUM(F151:F168)</f>
        <v>752531.89999999991</v>
      </c>
      <c r="G169" s="75">
        <f>SUM(G149:G168)</f>
        <v>1541353.3</v>
      </c>
      <c r="H169" s="196">
        <f>H168</f>
        <v>115398896.23000015</v>
      </c>
      <c r="I169" s="75">
        <f>SUM(I151:I168)</f>
        <v>0</v>
      </c>
      <c r="J169" s="75">
        <f>SUM(J151:J168)</f>
        <v>0</v>
      </c>
      <c r="K169" s="196">
        <f>K168</f>
        <v>47672.88</v>
      </c>
      <c r="L169" s="75">
        <f>H169+K169</f>
        <v>115446569.11000015</v>
      </c>
      <c r="M169" s="75">
        <f>SUM(M152:M168)</f>
        <v>135000</v>
      </c>
      <c r="N169" s="75">
        <f>SUM(N152:N168)</f>
        <v>216400</v>
      </c>
      <c r="O169" s="75">
        <f>SUM(O152:O168)</f>
        <v>171652.01</v>
      </c>
      <c r="P169" s="75">
        <f>SUM(P149:P168)</f>
        <v>0</v>
      </c>
      <c r="Q169" s="75">
        <f>SUM(Q149:Q168)</f>
        <v>546750</v>
      </c>
      <c r="R169" s="75">
        <f>SUM(R149:R168)</f>
        <v>0</v>
      </c>
      <c r="S169" s="75">
        <f>SUM(S149:S168)</f>
        <v>0</v>
      </c>
      <c r="T169" s="75"/>
      <c r="U169" s="75">
        <f t="shared" ref="U169:AU169" si="72">SUM(U149:U168)</f>
        <v>0</v>
      </c>
      <c r="V169" s="75">
        <f t="shared" si="72"/>
        <v>0</v>
      </c>
      <c r="W169" s="75">
        <f t="shared" si="72"/>
        <v>0</v>
      </c>
      <c r="X169" s="75">
        <f t="shared" si="72"/>
        <v>0</v>
      </c>
      <c r="Y169" s="487">
        <f t="shared" si="72"/>
        <v>367500</v>
      </c>
      <c r="Z169" s="75">
        <f t="shared" si="72"/>
        <v>0</v>
      </c>
      <c r="AA169" s="75">
        <f t="shared" si="72"/>
        <v>0</v>
      </c>
      <c r="AB169" s="75">
        <f t="shared" si="72"/>
        <v>0</v>
      </c>
      <c r="AC169" s="75">
        <f t="shared" si="72"/>
        <v>0</v>
      </c>
      <c r="AD169" s="75">
        <f t="shared" si="72"/>
        <v>0</v>
      </c>
      <c r="AE169" s="75">
        <f t="shared" si="72"/>
        <v>0</v>
      </c>
      <c r="AF169" s="75">
        <f t="shared" si="72"/>
        <v>0</v>
      </c>
      <c r="AG169" s="75">
        <f t="shared" si="72"/>
        <v>0</v>
      </c>
      <c r="AH169" s="75">
        <f t="shared" si="72"/>
        <v>0</v>
      </c>
      <c r="AI169" s="75">
        <f t="shared" si="72"/>
        <v>1716.52</v>
      </c>
      <c r="AJ169" s="75">
        <f t="shared" si="72"/>
        <v>44102.770000000004</v>
      </c>
      <c r="AK169" s="486">
        <f t="shared" si="72"/>
        <v>-2187.5</v>
      </c>
      <c r="AL169" s="488">
        <f t="shared" si="72"/>
        <v>-4284.5200000000004</v>
      </c>
      <c r="AM169" s="75">
        <f t="shared" si="72"/>
        <v>5539.3099999999995</v>
      </c>
      <c r="AN169" s="75">
        <f>AN160</f>
        <v>980</v>
      </c>
      <c r="AO169" s="75">
        <f t="shared" si="72"/>
        <v>6562.5</v>
      </c>
      <c r="AP169" s="75">
        <f t="shared" si="72"/>
        <v>-2427</v>
      </c>
      <c r="AQ169" s="75">
        <f t="shared" si="72"/>
        <v>0</v>
      </c>
      <c r="AR169" s="75">
        <f t="shared" si="72"/>
        <v>0</v>
      </c>
      <c r="AS169" s="75">
        <f t="shared" si="72"/>
        <v>0</v>
      </c>
      <c r="AT169" s="497">
        <f t="shared" si="72"/>
        <v>-22460.870000000003</v>
      </c>
      <c r="AU169" s="537">
        <f t="shared" si="72"/>
        <v>0</v>
      </c>
      <c r="AW169" s="115">
        <f t="shared" si="47"/>
        <v>1568894.51</v>
      </c>
      <c r="AX169" s="115">
        <f t="shared" si="48"/>
        <v>1437302.01</v>
      </c>
      <c r="AY169" s="112">
        <f t="shared" si="49"/>
        <v>131592.5</v>
      </c>
      <c r="AZ169" s="115">
        <f t="shared" si="19"/>
        <v>131592.5</v>
      </c>
      <c r="BA169" s="167">
        <f t="shared" si="20"/>
        <v>0</v>
      </c>
      <c r="BB169" s="168"/>
    </row>
    <row r="170" spans="1:54" s="134" customFormat="1" ht="31.5" x14ac:dyDescent="0.25">
      <c r="A170" s="565">
        <v>45539</v>
      </c>
      <c r="B170" s="122"/>
      <c r="C170" s="470" t="s">
        <v>665</v>
      </c>
      <c r="D170" s="263"/>
      <c r="E170" s="191" t="s">
        <v>486</v>
      </c>
      <c r="F170" s="8"/>
      <c r="G170" s="8"/>
      <c r="H170" s="10">
        <f>H169+F170-G170</f>
        <v>115398896.23000015</v>
      </c>
      <c r="I170" s="8">
        <v>2500</v>
      </c>
      <c r="J170" s="151"/>
      <c r="K170" s="10">
        <f>K169+I170-J170</f>
        <v>50172.88</v>
      </c>
      <c r="L170" s="185">
        <f t="shared" ref="L170:L189" si="73">H170+K170</f>
        <v>115449069.11000015</v>
      </c>
      <c r="M170" s="98"/>
      <c r="N170" s="98"/>
      <c r="O170" s="98"/>
      <c r="P170" s="98"/>
      <c r="Q170" s="98"/>
      <c r="R170" s="98"/>
      <c r="S170" s="98"/>
      <c r="T170" s="98"/>
      <c r="U170" s="98"/>
      <c r="V170" s="98"/>
      <c r="W170" s="98"/>
      <c r="X170" s="98"/>
      <c r="Y170" s="98"/>
      <c r="Z170" s="98"/>
      <c r="AA170" s="98"/>
      <c r="AB170" s="98"/>
      <c r="AC170" s="98"/>
      <c r="AD170" s="98"/>
      <c r="AE170" s="98"/>
      <c r="AF170" s="98"/>
      <c r="AG170" s="98"/>
      <c r="AH170" s="73"/>
      <c r="AI170" s="73"/>
      <c r="AJ170" s="73"/>
      <c r="AK170" s="73"/>
      <c r="AL170" s="73"/>
      <c r="AM170" s="73"/>
      <c r="AN170" s="73"/>
      <c r="AO170" s="73"/>
      <c r="AP170" s="185"/>
      <c r="AQ170" s="185"/>
      <c r="AR170" s="303"/>
      <c r="AS170" s="185"/>
      <c r="AT170" s="303"/>
      <c r="AU170" s="521"/>
      <c r="AW170" s="115">
        <f t="shared" si="47"/>
        <v>0</v>
      </c>
      <c r="AX170" s="115">
        <f t="shared" si="48"/>
        <v>0</v>
      </c>
      <c r="AY170" s="112">
        <f t="shared" si="49"/>
        <v>0</v>
      </c>
      <c r="AZ170" s="115">
        <f t="shared" ref="AZ170:AZ243" si="74">AY170-J170</f>
        <v>0</v>
      </c>
      <c r="BA170" s="175">
        <f t="shared" si="20"/>
        <v>0</v>
      </c>
      <c r="BB170" s="118"/>
    </row>
    <row r="171" spans="1:54" s="134" customFormat="1" ht="16.5" thickBot="1" x14ac:dyDescent="0.3">
      <c r="A171" s="565">
        <v>45545</v>
      </c>
      <c r="B171" s="471" t="s">
        <v>664</v>
      </c>
      <c r="C171" s="217"/>
      <c r="D171" s="452" t="s">
        <v>51</v>
      </c>
      <c r="E171" s="440" t="s">
        <v>622</v>
      </c>
      <c r="F171" s="8"/>
      <c r="G171" s="8">
        <v>70944.58</v>
      </c>
      <c r="H171" s="10">
        <f>H170+F171-G171</f>
        <v>115327951.65000015</v>
      </c>
      <c r="I171" s="151"/>
      <c r="J171" s="151"/>
      <c r="K171" s="10">
        <f>K170+I171-J171</f>
        <v>50172.88</v>
      </c>
      <c r="L171" s="185">
        <f t="shared" si="73"/>
        <v>115378124.53000015</v>
      </c>
      <c r="M171" s="98"/>
      <c r="N171" s="98"/>
      <c r="O171" s="98"/>
      <c r="P171" s="98"/>
      <c r="Q171" s="98"/>
      <c r="R171" s="98"/>
      <c r="S171" s="98"/>
      <c r="T171" s="98"/>
      <c r="U171" s="98"/>
      <c r="V171" s="98"/>
      <c r="W171" s="98"/>
      <c r="X171" s="98"/>
      <c r="Y171" s="98"/>
      <c r="Z171" s="98"/>
      <c r="AA171" s="98"/>
      <c r="AB171" s="98"/>
      <c r="AC171" s="98"/>
      <c r="AD171" s="98"/>
      <c r="AE171" s="98"/>
      <c r="AF171" s="98"/>
      <c r="AG171" s="98"/>
      <c r="AH171" s="73"/>
      <c r="AI171" s="73"/>
      <c r="AJ171" s="73">
        <v>-44102.77</v>
      </c>
      <c r="AK171" s="73"/>
      <c r="AL171" s="73">
        <v>-9432</v>
      </c>
      <c r="AM171" s="489">
        <v>-5539.31</v>
      </c>
      <c r="AN171" s="73">
        <v>-980</v>
      </c>
      <c r="AO171" s="73">
        <v>-6562.5</v>
      </c>
      <c r="AP171" s="73">
        <v>-4328</v>
      </c>
      <c r="AQ171" s="185"/>
      <c r="AR171" s="303"/>
      <c r="AS171" s="185"/>
      <c r="AT171" s="303"/>
      <c r="AU171" s="521"/>
      <c r="AW171" s="115">
        <f t="shared" si="47"/>
        <v>0</v>
      </c>
      <c r="AX171" s="115">
        <f t="shared" si="48"/>
        <v>0</v>
      </c>
      <c r="AY171" s="112">
        <f t="shared" si="49"/>
        <v>0</v>
      </c>
      <c r="AZ171" s="115">
        <f t="shared" si="74"/>
        <v>0</v>
      </c>
      <c r="BA171" s="175">
        <f t="shared" si="20"/>
        <v>0</v>
      </c>
      <c r="BB171" s="118"/>
    </row>
    <row r="172" spans="1:54" s="134" customFormat="1" ht="31.5" x14ac:dyDescent="0.25">
      <c r="A172" s="541">
        <v>45551</v>
      </c>
      <c r="B172" s="217"/>
      <c r="C172" s="177" t="s">
        <v>669</v>
      </c>
      <c r="D172" s="452" t="s">
        <v>398</v>
      </c>
      <c r="E172" s="117" t="s">
        <v>666</v>
      </c>
      <c r="F172" s="74">
        <v>843036.44</v>
      </c>
      <c r="G172" s="98"/>
      <c r="H172" s="10">
        <f t="shared" ref="H172:H189" si="75">H171+F172-G172</f>
        <v>116170988.09000015</v>
      </c>
      <c r="I172" s="151"/>
      <c r="J172" s="151"/>
      <c r="K172" s="10">
        <f t="shared" ref="K172:K189" si="76">K171+I172-J172</f>
        <v>50172.88</v>
      </c>
      <c r="L172" s="185">
        <f t="shared" si="73"/>
        <v>116221160.97000015</v>
      </c>
      <c r="M172" s="98"/>
      <c r="N172" s="98"/>
      <c r="O172" s="98"/>
      <c r="P172" s="98"/>
      <c r="Q172" s="98"/>
      <c r="R172" s="98"/>
      <c r="S172" s="98"/>
      <c r="T172" s="98"/>
      <c r="U172" s="98"/>
      <c r="V172" s="98"/>
      <c r="W172" s="98"/>
      <c r="X172" s="98"/>
      <c r="Y172" s="98"/>
      <c r="Z172" s="98"/>
      <c r="AA172" s="98"/>
      <c r="AB172" s="98"/>
      <c r="AC172" s="98"/>
      <c r="AD172" s="98"/>
      <c r="AE172" s="98"/>
      <c r="AF172" s="98"/>
      <c r="AG172" s="98"/>
      <c r="AH172" s="73"/>
      <c r="AI172" s="73"/>
      <c r="AJ172" s="73"/>
      <c r="AK172" s="73"/>
      <c r="AL172" s="73"/>
      <c r="AM172" s="73"/>
      <c r="AN172" s="73"/>
      <c r="AO172" s="73"/>
      <c r="AP172" s="185"/>
      <c r="AQ172" s="185"/>
      <c r="AR172" s="303"/>
      <c r="AS172" s="185"/>
      <c r="AT172" s="303"/>
      <c r="AU172" s="521"/>
      <c r="AW172" s="115">
        <f t="shared" si="47"/>
        <v>0</v>
      </c>
      <c r="AX172" s="115">
        <f t="shared" si="48"/>
        <v>0</v>
      </c>
      <c r="AY172" s="112">
        <f t="shared" si="49"/>
        <v>0</v>
      </c>
      <c r="AZ172" s="115">
        <f t="shared" si="74"/>
        <v>0</v>
      </c>
      <c r="BA172" s="175">
        <f t="shared" si="20"/>
        <v>0</v>
      </c>
      <c r="BB172" s="118"/>
    </row>
    <row r="173" spans="1:54" s="134" customFormat="1" ht="15.75" x14ac:dyDescent="0.25">
      <c r="A173" s="541">
        <v>45551</v>
      </c>
      <c r="B173" s="217"/>
      <c r="C173" s="177" t="s">
        <v>670</v>
      </c>
      <c r="D173" s="452" t="s">
        <v>398</v>
      </c>
      <c r="E173" s="117" t="s">
        <v>667</v>
      </c>
      <c r="F173" s="74">
        <v>297771.2</v>
      </c>
      <c r="G173" s="98"/>
      <c r="H173" s="10">
        <f t="shared" si="75"/>
        <v>116468759.29000016</v>
      </c>
      <c r="I173" s="151"/>
      <c r="J173" s="151"/>
      <c r="K173" s="10">
        <f t="shared" si="76"/>
        <v>50172.88</v>
      </c>
      <c r="L173" s="185">
        <f t="shared" si="73"/>
        <v>116518932.17000015</v>
      </c>
      <c r="M173" s="98"/>
      <c r="N173" s="98"/>
      <c r="O173" s="98"/>
      <c r="P173" s="98"/>
      <c r="Q173" s="98"/>
      <c r="R173" s="98"/>
      <c r="S173" s="98"/>
      <c r="T173" s="98"/>
      <c r="U173" s="98"/>
      <c r="V173" s="98"/>
      <c r="W173" s="98"/>
      <c r="X173" s="98"/>
      <c r="Y173" s="98"/>
      <c r="Z173" s="98"/>
      <c r="AA173" s="98"/>
      <c r="AB173" s="98"/>
      <c r="AC173" s="98"/>
      <c r="AD173" s="98"/>
      <c r="AE173" s="98"/>
      <c r="AF173" s="98"/>
      <c r="AG173" s="98"/>
      <c r="AH173" s="73"/>
      <c r="AI173" s="73"/>
      <c r="AJ173" s="73"/>
      <c r="AK173" s="73"/>
      <c r="AL173" s="73"/>
      <c r="AM173" s="73"/>
      <c r="AN173" s="73"/>
      <c r="AO173" s="73"/>
      <c r="AP173" s="185"/>
      <c r="AQ173" s="185"/>
      <c r="AR173" s="303"/>
      <c r="AS173" s="185"/>
      <c r="AT173" s="303"/>
      <c r="AU173" s="521"/>
      <c r="AW173" s="115">
        <f t="shared" si="47"/>
        <v>0</v>
      </c>
      <c r="AX173" s="115">
        <f t="shared" si="48"/>
        <v>0</v>
      </c>
      <c r="AY173" s="112">
        <f t="shared" si="49"/>
        <v>0</v>
      </c>
      <c r="AZ173" s="115">
        <f t="shared" si="74"/>
        <v>0</v>
      </c>
      <c r="BA173" s="175">
        <f t="shared" si="20"/>
        <v>0</v>
      </c>
      <c r="BB173" s="118"/>
    </row>
    <row r="174" spans="1:54" s="134" customFormat="1" ht="31.5" x14ac:dyDescent="0.25">
      <c r="A174" s="541">
        <v>45551</v>
      </c>
      <c r="B174" s="217"/>
      <c r="C174" s="177" t="s">
        <v>671</v>
      </c>
      <c r="D174" s="452" t="s">
        <v>398</v>
      </c>
      <c r="E174" s="117" t="s">
        <v>668</v>
      </c>
      <c r="F174" s="420">
        <v>256208.48</v>
      </c>
      <c r="G174" s="98"/>
      <c r="H174" s="10">
        <f t="shared" si="75"/>
        <v>116724967.77000016</v>
      </c>
      <c r="I174" s="151"/>
      <c r="J174" s="151"/>
      <c r="K174" s="10">
        <f t="shared" si="76"/>
        <v>50172.88</v>
      </c>
      <c r="L174" s="185">
        <f t="shared" si="73"/>
        <v>116775140.65000015</v>
      </c>
      <c r="M174" s="98"/>
      <c r="N174" s="98"/>
      <c r="O174" s="98"/>
      <c r="P174" s="98"/>
      <c r="Q174" s="98"/>
      <c r="R174" s="98"/>
      <c r="S174" s="98"/>
      <c r="T174" s="98"/>
      <c r="U174" s="98"/>
      <c r="V174" s="98"/>
      <c r="W174" s="98"/>
      <c r="X174" s="98"/>
      <c r="Y174" s="98"/>
      <c r="Z174" s="98"/>
      <c r="AA174" s="98"/>
      <c r="AB174" s="98"/>
      <c r="AC174" s="98"/>
      <c r="AD174" s="98"/>
      <c r="AE174" s="98"/>
      <c r="AF174" s="98"/>
      <c r="AG174" s="98"/>
      <c r="AH174" s="73"/>
      <c r="AI174" s="73"/>
      <c r="AJ174" s="73"/>
      <c r="AK174" s="73"/>
      <c r="AL174" s="73"/>
      <c r="AM174" s="73"/>
      <c r="AN174" s="73"/>
      <c r="AO174" s="73"/>
      <c r="AP174" s="185"/>
      <c r="AQ174" s="185"/>
      <c r="AR174" s="303"/>
      <c r="AS174" s="185"/>
      <c r="AT174" s="303"/>
      <c r="AU174" s="521"/>
      <c r="AW174" s="115">
        <f t="shared" si="47"/>
        <v>0</v>
      </c>
      <c r="AX174" s="115">
        <f t="shared" si="48"/>
        <v>0</v>
      </c>
      <c r="AY174" s="112">
        <f t="shared" si="49"/>
        <v>0</v>
      </c>
      <c r="AZ174" s="115">
        <f t="shared" si="74"/>
        <v>0</v>
      </c>
      <c r="BA174" s="175">
        <f t="shared" si="20"/>
        <v>0</v>
      </c>
      <c r="BB174" s="118"/>
    </row>
    <row r="175" spans="1:54" s="134" customFormat="1" ht="31.5" x14ac:dyDescent="0.25">
      <c r="A175" s="510">
        <v>45552</v>
      </c>
      <c r="B175" s="470" t="s">
        <v>681</v>
      </c>
      <c r="C175" s="275"/>
      <c r="D175" s="578" t="s">
        <v>141</v>
      </c>
      <c r="E175" s="93" t="s">
        <v>680</v>
      </c>
      <c r="F175" s="98"/>
      <c r="G175" s="8">
        <v>11250</v>
      </c>
      <c r="H175" s="10">
        <f t="shared" si="75"/>
        <v>116713717.77000016</v>
      </c>
      <c r="I175" s="151"/>
      <c r="J175" s="151"/>
      <c r="K175" s="10">
        <f t="shared" si="76"/>
        <v>50172.88</v>
      </c>
      <c r="L175" s="185">
        <f t="shared" si="73"/>
        <v>116763890.65000015</v>
      </c>
      <c r="M175" s="98"/>
      <c r="N175" s="98"/>
      <c r="O175" s="98"/>
      <c r="P175" s="98"/>
      <c r="Q175" s="98"/>
      <c r="R175" s="98"/>
      <c r="S175" s="98"/>
      <c r="T175" s="73">
        <v>11250</v>
      </c>
      <c r="U175" s="98"/>
      <c r="V175" s="98"/>
      <c r="W175" s="98"/>
      <c r="X175" s="98"/>
      <c r="Y175" s="98"/>
      <c r="Z175" s="98"/>
      <c r="AA175" s="98"/>
      <c r="AB175" s="98"/>
      <c r="AC175" s="98"/>
      <c r="AD175" s="98"/>
      <c r="AE175" s="98"/>
      <c r="AF175" s="98"/>
      <c r="AG175" s="98"/>
      <c r="AH175" s="73"/>
      <c r="AI175" s="73"/>
      <c r="AJ175" s="73"/>
      <c r="AK175" s="185"/>
      <c r="AL175" s="185"/>
      <c r="AM175" s="185"/>
      <c r="AN175" s="185"/>
      <c r="AO175" s="185"/>
      <c r="AP175" s="185"/>
      <c r="AQ175" s="185"/>
      <c r="AR175" s="303"/>
      <c r="AS175" s="185"/>
      <c r="AT175" s="303"/>
      <c r="AU175" s="521"/>
      <c r="AW175" s="115">
        <f t="shared" si="47"/>
        <v>11250</v>
      </c>
      <c r="AX175" s="115">
        <f t="shared" si="48"/>
        <v>11250</v>
      </c>
      <c r="AY175" s="112">
        <f t="shared" si="49"/>
        <v>0</v>
      </c>
      <c r="AZ175" s="115">
        <f t="shared" si="74"/>
        <v>0</v>
      </c>
      <c r="BA175" s="175">
        <f t="shared" si="20"/>
        <v>0</v>
      </c>
      <c r="BB175" s="118"/>
    </row>
    <row r="176" spans="1:54" s="134" customFormat="1" ht="15.75" x14ac:dyDescent="0.25">
      <c r="A176" s="565">
        <v>45555</v>
      </c>
      <c r="B176" s="470"/>
      <c r="C176" s="177" t="s">
        <v>672</v>
      </c>
      <c r="D176" s="472"/>
      <c r="E176" s="123" t="s">
        <v>486</v>
      </c>
      <c r="F176" s="98"/>
      <c r="G176" s="98"/>
      <c r="H176" s="10">
        <f t="shared" si="75"/>
        <v>116713717.77000016</v>
      </c>
      <c r="I176" s="473">
        <v>2000</v>
      </c>
      <c r="J176" s="151"/>
      <c r="K176" s="10">
        <f>K174+I176-J176</f>
        <v>52172.88</v>
      </c>
      <c r="L176" s="185">
        <f t="shared" si="73"/>
        <v>116765890.65000015</v>
      </c>
      <c r="M176" s="98"/>
      <c r="N176" s="98"/>
      <c r="O176" s="98"/>
      <c r="P176" s="98"/>
      <c r="Q176" s="98"/>
      <c r="R176" s="98"/>
      <c r="S176" s="98"/>
      <c r="T176" s="98"/>
      <c r="U176" s="98"/>
      <c r="V176" s="98"/>
      <c r="W176" s="98"/>
      <c r="X176" s="98"/>
      <c r="Y176" s="98"/>
      <c r="Z176" s="98"/>
      <c r="AA176" s="98"/>
      <c r="AB176" s="98"/>
      <c r="AC176" s="98"/>
      <c r="AD176" s="98"/>
      <c r="AE176" s="98"/>
      <c r="AF176" s="98"/>
      <c r="AG176" s="98"/>
      <c r="AH176" s="73"/>
      <c r="AI176" s="73"/>
      <c r="AJ176" s="73"/>
      <c r="AK176" s="73"/>
      <c r="AL176" s="73"/>
      <c r="AM176" s="73"/>
      <c r="AN176" s="73"/>
      <c r="AO176" s="73"/>
      <c r="AP176" s="185"/>
      <c r="AQ176" s="185"/>
      <c r="AR176" s="303"/>
      <c r="AS176" s="185"/>
      <c r="AT176" s="303"/>
      <c r="AU176" s="521"/>
      <c r="AW176" s="115">
        <f t="shared" si="47"/>
        <v>0</v>
      </c>
      <c r="AX176" s="115">
        <f t="shared" si="48"/>
        <v>0</v>
      </c>
      <c r="AY176" s="112">
        <f t="shared" si="49"/>
        <v>0</v>
      </c>
      <c r="AZ176" s="115">
        <f t="shared" si="74"/>
        <v>0</v>
      </c>
      <c r="BA176" s="175">
        <f t="shared" si="20"/>
        <v>0</v>
      </c>
      <c r="BB176" s="118"/>
    </row>
    <row r="177" spans="1:54" s="134" customFormat="1" ht="15.75" x14ac:dyDescent="0.25">
      <c r="A177" s="565">
        <v>45558</v>
      </c>
      <c r="B177" s="470" t="s">
        <v>673</v>
      </c>
      <c r="C177" s="182" t="s">
        <v>676</v>
      </c>
      <c r="D177" s="472" t="s">
        <v>675</v>
      </c>
      <c r="E177" s="440" t="s">
        <v>674</v>
      </c>
      <c r="F177" s="98"/>
      <c r="G177" s="8">
        <v>135000</v>
      </c>
      <c r="H177" s="10">
        <f t="shared" si="75"/>
        <v>116578717.77000016</v>
      </c>
      <c r="I177" s="151"/>
      <c r="J177" s="151"/>
      <c r="K177" s="10">
        <f t="shared" si="76"/>
        <v>52172.88</v>
      </c>
      <c r="L177" s="185">
        <f t="shared" si="73"/>
        <v>116630890.65000015</v>
      </c>
      <c r="M177" s="73"/>
      <c r="N177" s="98"/>
      <c r="O177" s="98"/>
      <c r="P177" s="98"/>
      <c r="Q177" s="98"/>
      <c r="R177" s="98"/>
      <c r="S177" s="73"/>
      <c r="T177" s="73"/>
      <c r="U177" s="73"/>
      <c r="V177" s="73"/>
      <c r="W177" s="73"/>
      <c r="X177" s="98"/>
      <c r="Y177" s="98"/>
      <c r="Z177" s="98"/>
      <c r="AA177" s="98"/>
      <c r="AB177" s="98"/>
      <c r="AC177" s="98"/>
      <c r="AD177" s="98"/>
      <c r="AE177" s="98"/>
      <c r="AF177" s="73">
        <v>135000</v>
      </c>
      <c r="AG177" s="98"/>
      <c r="AH177" s="73"/>
      <c r="AI177" s="73"/>
      <c r="AJ177" s="73"/>
      <c r="AK177" s="73"/>
      <c r="AL177" s="73"/>
      <c r="AM177" s="73"/>
      <c r="AN177" s="73"/>
      <c r="AO177" s="73"/>
      <c r="AP177" s="185"/>
      <c r="AQ177" s="185"/>
      <c r="AR177" s="303"/>
      <c r="AS177" s="185"/>
      <c r="AT177" s="303"/>
      <c r="AU177" s="521"/>
      <c r="AW177" s="115">
        <f t="shared" si="47"/>
        <v>135000</v>
      </c>
      <c r="AX177" s="115">
        <f t="shared" si="48"/>
        <v>135000</v>
      </c>
      <c r="AY177" s="112">
        <f t="shared" si="49"/>
        <v>0</v>
      </c>
      <c r="AZ177" s="115">
        <f t="shared" si="74"/>
        <v>0</v>
      </c>
      <c r="BA177" s="175">
        <f t="shared" si="20"/>
        <v>0</v>
      </c>
      <c r="BB177" s="118"/>
    </row>
    <row r="178" spans="1:54" s="134" customFormat="1" ht="31.5" x14ac:dyDescent="0.25">
      <c r="A178" s="581">
        <v>45562</v>
      </c>
      <c r="B178" s="470"/>
      <c r="C178" s="351" t="s">
        <v>696</v>
      </c>
      <c r="D178" s="472"/>
      <c r="E178" s="398" t="s">
        <v>695</v>
      </c>
      <c r="F178" s="98"/>
      <c r="G178" s="8"/>
      <c r="H178" s="10"/>
      <c r="I178" s="151"/>
      <c r="J178" s="151"/>
      <c r="K178" s="10"/>
      <c r="L178" s="185"/>
      <c r="M178" s="73">
        <v>135000</v>
      </c>
      <c r="N178" s="98"/>
      <c r="O178" s="98"/>
      <c r="P178" s="98"/>
      <c r="Q178" s="98"/>
      <c r="R178" s="98"/>
      <c r="S178" s="73"/>
      <c r="T178" s="73"/>
      <c r="U178" s="73"/>
      <c r="V178" s="73"/>
      <c r="W178" s="73"/>
      <c r="X178" s="98"/>
      <c r="Y178" s="98"/>
      <c r="Z178" s="98"/>
      <c r="AA178" s="98"/>
      <c r="AB178" s="98"/>
      <c r="AC178" s="98"/>
      <c r="AD178" s="98"/>
      <c r="AE178" s="98"/>
      <c r="AF178" s="73">
        <v>-135000</v>
      </c>
      <c r="AG178" s="98"/>
      <c r="AH178" s="73"/>
      <c r="AI178" s="73"/>
      <c r="AJ178" s="73"/>
      <c r="AK178" s="73"/>
      <c r="AL178" s="73"/>
      <c r="AM178" s="73"/>
      <c r="AN178" s="73"/>
      <c r="AO178" s="73"/>
      <c r="AP178" s="185"/>
      <c r="AQ178" s="185"/>
      <c r="AR178" s="303"/>
      <c r="AS178" s="185"/>
      <c r="AT178" s="303"/>
      <c r="AU178" s="521"/>
      <c r="AW178" s="115">
        <f t="shared" si="47"/>
        <v>0</v>
      </c>
      <c r="AX178" s="115">
        <f t="shared" si="48"/>
        <v>0</v>
      </c>
      <c r="AY178" s="112">
        <f t="shared" si="49"/>
        <v>0</v>
      </c>
      <c r="AZ178" s="115">
        <f t="shared" si="74"/>
        <v>0</v>
      </c>
      <c r="BA178" s="175"/>
      <c r="BB178" s="118"/>
    </row>
    <row r="179" spans="1:54" s="134" customFormat="1" ht="15.75" x14ac:dyDescent="0.25">
      <c r="A179" s="565">
        <v>45558</v>
      </c>
      <c r="B179" s="470" t="s">
        <v>679</v>
      </c>
      <c r="C179" s="182" t="s">
        <v>677</v>
      </c>
      <c r="D179" s="472" t="s">
        <v>675</v>
      </c>
      <c r="E179" s="93" t="s">
        <v>678</v>
      </c>
      <c r="F179" s="98"/>
      <c r="G179" s="8">
        <v>90000</v>
      </c>
      <c r="H179" s="10">
        <f>H177+F179-G179</f>
        <v>116488717.77000016</v>
      </c>
      <c r="I179" s="151"/>
      <c r="J179" s="151"/>
      <c r="K179" s="10">
        <f>K177+I179-J179</f>
        <v>52172.88</v>
      </c>
      <c r="L179" s="185">
        <f t="shared" si="73"/>
        <v>116540890.65000015</v>
      </c>
      <c r="M179" s="98"/>
      <c r="N179" s="98"/>
      <c r="O179" s="98"/>
      <c r="P179" s="98"/>
      <c r="Q179" s="98"/>
      <c r="R179" s="98"/>
      <c r="S179" s="73"/>
      <c r="T179" s="73"/>
      <c r="U179" s="73"/>
      <c r="V179" s="73"/>
      <c r="W179" s="73"/>
      <c r="X179" s="98"/>
      <c r="Y179" s="98"/>
      <c r="Z179" s="98"/>
      <c r="AA179" s="98"/>
      <c r="AB179" s="98"/>
      <c r="AC179" s="98"/>
      <c r="AD179" s="98"/>
      <c r="AE179" s="98"/>
      <c r="AF179" s="73">
        <v>90000</v>
      </c>
      <c r="AG179" s="98"/>
      <c r="AH179" s="73"/>
      <c r="AI179" s="73"/>
      <c r="AJ179" s="73"/>
      <c r="AK179" s="73"/>
      <c r="AL179" s="73"/>
      <c r="AM179" s="73"/>
      <c r="AN179" s="73"/>
      <c r="AO179" s="73"/>
      <c r="AP179" s="185"/>
      <c r="AQ179" s="185"/>
      <c r="AR179" s="303"/>
      <c r="AS179" s="185"/>
      <c r="AT179" s="303"/>
      <c r="AU179" s="521"/>
      <c r="AW179" s="115">
        <f t="shared" si="47"/>
        <v>90000</v>
      </c>
      <c r="AX179" s="115">
        <f t="shared" si="48"/>
        <v>90000</v>
      </c>
      <c r="AY179" s="112">
        <f t="shared" si="49"/>
        <v>0</v>
      </c>
      <c r="AZ179" s="115">
        <f t="shared" si="74"/>
        <v>0</v>
      </c>
      <c r="BA179" s="175">
        <f t="shared" si="20"/>
        <v>0</v>
      </c>
      <c r="BB179" s="118"/>
    </row>
    <row r="180" spans="1:54" s="134" customFormat="1" ht="15.75" x14ac:dyDescent="0.25">
      <c r="A180" s="581">
        <v>45558</v>
      </c>
      <c r="B180" s="470"/>
      <c r="C180" s="351" t="s">
        <v>697</v>
      </c>
      <c r="D180" s="472"/>
      <c r="E180" s="396" t="s">
        <v>698</v>
      </c>
      <c r="F180" s="98"/>
      <c r="G180" s="8"/>
      <c r="H180" s="10"/>
      <c r="I180" s="151"/>
      <c r="J180" s="151"/>
      <c r="K180" s="10"/>
      <c r="L180" s="185"/>
      <c r="M180" s="98"/>
      <c r="N180" s="98"/>
      <c r="O180" s="98"/>
      <c r="P180" s="98"/>
      <c r="Q180" s="98"/>
      <c r="R180" s="98"/>
      <c r="S180" s="73">
        <v>90000</v>
      </c>
      <c r="T180" s="73"/>
      <c r="U180" s="73"/>
      <c r="V180" s="73"/>
      <c r="W180" s="73"/>
      <c r="X180" s="98"/>
      <c r="Y180" s="98"/>
      <c r="Z180" s="98"/>
      <c r="AA180" s="98"/>
      <c r="AB180" s="98"/>
      <c r="AC180" s="98"/>
      <c r="AD180" s="98"/>
      <c r="AE180" s="98"/>
      <c r="AF180" s="73">
        <v>-90000</v>
      </c>
      <c r="AG180" s="98"/>
      <c r="AH180" s="73"/>
      <c r="AI180" s="73"/>
      <c r="AJ180" s="73"/>
      <c r="AK180" s="73"/>
      <c r="AL180" s="73"/>
      <c r="AM180" s="73"/>
      <c r="AN180" s="73"/>
      <c r="AO180" s="73"/>
      <c r="AP180" s="185"/>
      <c r="AQ180" s="185"/>
      <c r="AR180" s="303"/>
      <c r="AS180" s="185"/>
      <c r="AT180" s="303"/>
      <c r="AU180" s="521"/>
      <c r="AW180" s="115">
        <f t="shared" si="47"/>
        <v>0</v>
      </c>
      <c r="AX180" s="115">
        <f t="shared" si="48"/>
        <v>0</v>
      </c>
      <c r="AY180" s="112">
        <f t="shared" si="49"/>
        <v>0</v>
      </c>
      <c r="AZ180" s="115">
        <f t="shared" si="74"/>
        <v>0</v>
      </c>
      <c r="BA180" s="175"/>
      <c r="BB180" s="118"/>
    </row>
    <row r="181" spans="1:54" s="134" customFormat="1" ht="15.75" x14ac:dyDescent="0.25">
      <c r="A181" s="516">
        <v>45560</v>
      </c>
      <c r="B181" s="319"/>
      <c r="C181" s="177" t="s">
        <v>686</v>
      </c>
      <c r="D181" s="454"/>
      <c r="E181" s="191" t="s">
        <v>486</v>
      </c>
      <c r="F181" s="73"/>
      <c r="G181" s="73"/>
      <c r="H181" s="76">
        <f>H179+F181-G181</f>
        <v>116488717.77000016</v>
      </c>
      <c r="I181" s="310">
        <v>2000</v>
      </c>
      <c r="J181" s="151"/>
      <c r="K181" s="10">
        <f>K179+I181-J181</f>
        <v>54172.88</v>
      </c>
      <c r="L181" s="185">
        <f t="shared" si="73"/>
        <v>116542890.65000015</v>
      </c>
      <c r="M181" s="98"/>
      <c r="N181" s="98"/>
      <c r="O181" s="98"/>
      <c r="P181" s="98"/>
      <c r="Q181" s="98"/>
      <c r="R181" s="98"/>
      <c r="S181" s="73"/>
      <c r="T181" s="73"/>
      <c r="U181" s="73"/>
      <c r="V181" s="73"/>
      <c r="W181" s="73"/>
      <c r="X181" s="98"/>
      <c r="Y181" s="98"/>
      <c r="Z181" s="98"/>
      <c r="AA181" s="98"/>
      <c r="AB181" s="98"/>
      <c r="AC181" s="98"/>
      <c r="AD181" s="98"/>
      <c r="AE181" s="98"/>
      <c r="AF181" s="98"/>
      <c r="AG181" s="98"/>
      <c r="AH181" s="73"/>
      <c r="AI181" s="73"/>
      <c r="AJ181" s="73"/>
      <c r="AK181" s="185"/>
      <c r="AL181" s="185"/>
      <c r="AM181" s="185"/>
      <c r="AN181" s="185"/>
      <c r="AO181" s="185"/>
      <c r="AP181" s="185"/>
      <c r="AQ181" s="185"/>
      <c r="AR181" s="303"/>
      <c r="AS181" s="185"/>
      <c r="AT181" s="303"/>
      <c r="AU181" s="521"/>
      <c r="AW181" s="115">
        <f t="shared" si="47"/>
        <v>0</v>
      </c>
      <c r="AX181" s="115">
        <f t="shared" si="48"/>
        <v>0</v>
      </c>
      <c r="AY181" s="112">
        <f t="shared" si="49"/>
        <v>0</v>
      </c>
      <c r="AZ181" s="115">
        <f t="shared" si="74"/>
        <v>0</v>
      </c>
      <c r="BA181" s="175">
        <f t="shared" si="20"/>
        <v>0</v>
      </c>
      <c r="BB181" s="118"/>
    </row>
    <row r="182" spans="1:54" s="134" customFormat="1" ht="15.75" x14ac:dyDescent="0.25">
      <c r="A182" s="516">
        <v>45562</v>
      </c>
      <c r="B182" s="319"/>
      <c r="C182" s="177" t="s">
        <v>687</v>
      </c>
      <c r="D182" s="454"/>
      <c r="E182" s="191" t="s">
        <v>486</v>
      </c>
      <c r="F182" s="74"/>
      <c r="G182" s="98"/>
      <c r="H182" s="10">
        <f>H181+F182-G182</f>
        <v>116488717.77000016</v>
      </c>
      <c r="I182" s="310">
        <v>2000</v>
      </c>
      <c r="J182" s="151"/>
      <c r="K182" s="10">
        <f t="shared" si="76"/>
        <v>56172.88</v>
      </c>
      <c r="L182" s="185">
        <f t="shared" si="73"/>
        <v>116544890.65000015</v>
      </c>
      <c r="M182" s="98"/>
      <c r="N182" s="98"/>
      <c r="O182" s="98"/>
      <c r="P182" s="98"/>
      <c r="Q182" s="98"/>
      <c r="R182" s="98"/>
      <c r="S182" s="98"/>
      <c r="T182" s="98"/>
      <c r="U182" s="98"/>
      <c r="V182" s="98"/>
      <c r="W182" s="98"/>
      <c r="X182" s="98"/>
      <c r="Y182" s="98"/>
      <c r="Z182" s="98"/>
      <c r="AA182" s="98"/>
      <c r="AB182" s="98"/>
      <c r="AC182" s="98"/>
      <c r="AD182" s="98"/>
      <c r="AE182" s="98"/>
      <c r="AF182" s="98"/>
      <c r="AG182" s="98"/>
      <c r="AH182" s="73"/>
      <c r="AI182" s="73"/>
      <c r="AJ182" s="73"/>
      <c r="AK182" s="185"/>
      <c r="AL182" s="185"/>
      <c r="AM182" s="185"/>
      <c r="AN182" s="185"/>
      <c r="AO182" s="185"/>
      <c r="AP182" s="185"/>
      <c r="AQ182" s="185"/>
      <c r="AR182" s="303"/>
      <c r="AS182" s="185"/>
      <c r="AT182" s="303"/>
      <c r="AU182" s="521"/>
      <c r="AW182" s="115">
        <f t="shared" ref="AW182:AW252" si="77">G182+J182+SUM(AH182:AU182)</f>
        <v>0</v>
      </c>
      <c r="AX182" s="115">
        <f t="shared" ref="AX182:AX252" si="78">SUM(M182:AG182)</f>
        <v>0</v>
      </c>
      <c r="AY182" s="112">
        <f t="shared" ref="AY182:AY256" si="79">AW182-AX182</f>
        <v>0</v>
      </c>
      <c r="AZ182" s="115">
        <f t="shared" si="74"/>
        <v>0</v>
      </c>
      <c r="BA182" s="175">
        <f t="shared" si="20"/>
        <v>0</v>
      </c>
      <c r="BB182" s="118"/>
    </row>
    <row r="183" spans="1:54" s="134" customFormat="1" ht="33" customHeight="1" x14ac:dyDescent="0.25">
      <c r="A183" s="516">
        <v>45565</v>
      </c>
      <c r="B183" s="189"/>
      <c r="C183" s="177" t="s">
        <v>690</v>
      </c>
      <c r="D183" s="579" t="s">
        <v>640</v>
      </c>
      <c r="E183" s="178" t="s">
        <v>699</v>
      </c>
      <c r="F183" s="73"/>
      <c r="G183" s="73"/>
      <c r="H183" s="10">
        <f>H182+F183-G183</f>
        <v>116488717.77000016</v>
      </c>
      <c r="I183" s="151"/>
      <c r="J183" s="151"/>
      <c r="K183" s="10">
        <f t="shared" si="76"/>
        <v>56172.88</v>
      </c>
      <c r="L183" s="185">
        <f t="shared" si="73"/>
        <v>116544890.65000015</v>
      </c>
      <c r="M183" s="98"/>
      <c r="N183" s="99"/>
      <c r="O183" s="98"/>
      <c r="P183" s="98"/>
      <c r="Q183" s="500"/>
      <c r="R183" s="98"/>
      <c r="S183" s="98"/>
      <c r="T183" s="98"/>
      <c r="U183" s="98"/>
      <c r="V183" s="98"/>
      <c r="W183" s="98"/>
      <c r="X183" s="98"/>
      <c r="Y183" s="499"/>
      <c r="Z183" s="98"/>
      <c r="AA183" s="98"/>
      <c r="AB183" s="98"/>
      <c r="AC183" s="98"/>
      <c r="AD183" s="98"/>
      <c r="AE183" s="98"/>
      <c r="AF183" s="98"/>
      <c r="AG183" s="98"/>
      <c r="AH183" s="73"/>
      <c r="AI183" s="73"/>
      <c r="AJ183" s="73"/>
      <c r="AK183" s="185"/>
      <c r="AL183" s="499"/>
      <c r="AM183" s="73"/>
      <c r="AN183" s="73"/>
      <c r="AO183" s="498"/>
      <c r="AP183" s="185"/>
      <c r="AQ183" s="185"/>
      <c r="AR183" s="303"/>
      <c r="AS183" s="185"/>
      <c r="AT183" s="303"/>
      <c r="AU183" s="521"/>
      <c r="AW183" s="115">
        <f t="shared" si="77"/>
        <v>0</v>
      </c>
      <c r="AX183" s="115">
        <f t="shared" si="78"/>
        <v>0</v>
      </c>
      <c r="AY183" s="112">
        <f t="shared" si="79"/>
        <v>0</v>
      </c>
      <c r="AZ183" s="115">
        <f t="shared" si="74"/>
        <v>0</v>
      </c>
      <c r="BA183" s="175">
        <f t="shared" ref="BA183:BA257" si="80">AY183-AZ183</f>
        <v>0</v>
      </c>
      <c r="BB183" s="118"/>
    </row>
    <row r="184" spans="1:54" s="134" customFormat="1" ht="15.75" x14ac:dyDescent="0.25">
      <c r="A184" s="566"/>
      <c r="B184" s="338"/>
      <c r="C184" s="275"/>
      <c r="D184" s="454"/>
      <c r="E184" s="215"/>
      <c r="F184" s="98"/>
      <c r="G184" s="98"/>
      <c r="H184" s="10">
        <f t="shared" si="75"/>
        <v>116488717.77000016</v>
      </c>
      <c r="I184" s="151"/>
      <c r="J184" s="151"/>
      <c r="K184" s="10">
        <f t="shared" si="76"/>
        <v>56172.88</v>
      </c>
      <c r="L184" s="185">
        <f t="shared" si="73"/>
        <v>116544890.65000015</v>
      </c>
      <c r="M184" s="98"/>
      <c r="N184" s="98"/>
      <c r="O184" s="98"/>
      <c r="P184" s="98"/>
      <c r="Q184" s="98"/>
      <c r="R184" s="98"/>
      <c r="S184" s="98"/>
      <c r="T184" s="98"/>
      <c r="U184" s="98"/>
      <c r="V184" s="98"/>
      <c r="W184" s="98"/>
      <c r="X184" s="98"/>
      <c r="Y184" s="98"/>
      <c r="Z184" s="98"/>
      <c r="AA184" s="98"/>
      <c r="AB184" s="98"/>
      <c r="AC184" s="98"/>
      <c r="AD184" s="98"/>
      <c r="AE184" s="98"/>
      <c r="AF184" s="98"/>
      <c r="AG184" s="98"/>
      <c r="AH184" s="73"/>
      <c r="AI184" s="73"/>
      <c r="AJ184" s="73"/>
      <c r="AK184" s="185"/>
      <c r="AL184" s="185"/>
      <c r="AM184" s="185"/>
      <c r="AN184" s="185"/>
      <c r="AO184" s="185"/>
      <c r="AP184" s="185"/>
      <c r="AQ184" s="185"/>
      <c r="AR184" s="303"/>
      <c r="AS184" s="185"/>
      <c r="AT184" s="303"/>
      <c r="AU184" s="521"/>
      <c r="AW184" s="115">
        <f t="shared" si="77"/>
        <v>0</v>
      </c>
      <c r="AX184" s="115">
        <f t="shared" si="78"/>
        <v>0</v>
      </c>
      <c r="AY184" s="112">
        <f t="shared" si="79"/>
        <v>0</v>
      </c>
      <c r="AZ184" s="115">
        <f t="shared" si="74"/>
        <v>0</v>
      </c>
      <c r="BA184" s="175">
        <f t="shared" si="80"/>
        <v>0</v>
      </c>
      <c r="BB184" s="118"/>
    </row>
    <row r="185" spans="1:54" s="134" customFormat="1" ht="15.75" x14ac:dyDescent="0.25">
      <c r="A185" s="566"/>
      <c r="B185" s="213"/>
      <c r="C185" s="275"/>
      <c r="D185" s="454"/>
      <c r="E185" s="215"/>
      <c r="F185" s="98"/>
      <c r="G185" s="98"/>
      <c r="H185" s="10">
        <f t="shared" si="75"/>
        <v>116488717.77000016</v>
      </c>
      <c r="I185" s="151"/>
      <c r="J185" s="151"/>
      <c r="K185" s="10">
        <f t="shared" si="76"/>
        <v>56172.88</v>
      </c>
      <c r="L185" s="185">
        <f t="shared" si="73"/>
        <v>116544890.65000015</v>
      </c>
      <c r="M185" s="98"/>
      <c r="N185" s="98"/>
      <c r="O185" s="98"/>
      <c r="P185" s="98"/>
      <c r="Q185" s="98"/>
      <c r="R185" s="98"/>
      <c r="S185" s="98"/>
      <c r="T185" s="98"/>
      <c r="U185" s="98"/>
      <c r="V185" s="98"/>
      <c r="W185" s="98"/>
      <c r="X185" s="98"/>
      <c r="Y185" s="98"/>
      <c r="Z185" s="98"/>
      <c r="AA185" s="98"/>
      <c r="AB185" s="98"/>
      <c r="AC185" s="98"/>
      <c r="AD185" s="98"/>
      <c r="AE185" s="98"/>
      <c r="AF185" s="98"/>
      <c r="AG185" s="98"/>
      <c r="AH185" s="73"/>
      <c r="AI185" s="73"/>
      <c r="AJ185" s="73"/>
      <c r="AK185" s="185"/>
      <c r="AL185" s="185"/>
      <c r="AM185" s="185"/>
      <c r="AN185" s="185"/>
      <c r="AO185" s="185"/>
      <c r="AP185" s="185"/>
      <c r="AQ185" s="185"/>
      <c r="AR185" s="303"/>
      <c r="AS185" s="185"/>
      <c r="AT185" s="303"/>
      <c r="AU185" s="521"/>
      <c r="AW185" s="115">
        <f t="shared" si="77"/>
        <v>0</v>
      </c>
      <c r="AX185" s="115">
        <f t="shared" si="78"/>
        <v>0</v>
      </c>
      <c r="AY185" s="112">
        <f t="shared" si="79"/>
        <v>0</v>
      </c>
      <c r="AZ185" s="115">
        <f t="shared" si="74"/>
        <v>0</v>
      </c>
      <c r="BA185" s="175">
        <f t="shared" si="80"/>
        <v>0</v>
      </c>
      <c r="BB185" s="118"/>
    </row>
    <row r="186" spans="1:54" s="134" customFormat="1" ht="15.75" x14ac:dyDescent="0.25">
      <c r="A186" s="566"/>
      <c r="B186" s="217"/>
      <c r="C186" s="275"/>
      <c r="D186" s="454"/>
      <c r="E186" s="215"/>
      <c r="F186" s="98"/>
      <c r="G186" s="98"/>
      <c r="H186" s="10">
        <f t="shared" si="75"/>
        <v>116488717.77000016</v>
      </c>
      <c r="I186" s="151"/>
      <c r="J186" s="151"/>
      <c r="K186" s="10">
        <f t="shared" si="76"/>
        <v>56172.88</v>
      </c>
      <c r="L186" s="185">
        <f t="shared" si="73"/>
        <v>116544890.65000015</v>
      </c>
      <c r="M186" s="98"/>
      <c r="N186" s="98"/>
      <c r="O186" s="98"/>
      <c r="P186" s="98"/>
      <c r="Q186" s="98"/>
      <c r="R186" s="98"/>
      <c r="S186" s="98"/>
      <c r="T186" s="98"/>
      <c r="U186" s="98"/>
      <c r="V186" s="98"/>
      <c r="W186" s="98"/>
      <c r="X186" s="98"/>
      <c r="Y186" s="98"/>
      <c r="Z186" s="98"/>
      <c r="AA186" s="98"/>
      <c r="AB186" s="98"/>
      <c r="AC186" s="98"/>
      <c r="AD186" s="98"/>
      <c r="AE186" s="98"/>
      <c r="AF186" s="98"/>
      <c r="AG186" s="98"/>
      <c r="AH186" s="73"/>
      <c r="AI186" s="73"/>
      <c r="AJ186" s="73"/>
      <c r="AK186" s="185"/>
      <c r="AL186" s="185"/>
      <c r="AM186" s="185"/>
      <c r="AN186" s="185"/>
      <c r="AO186" s="185"/>
      <c r="AP186" s="185"/>
      <c r="AQ186" s="185"/>
      <c r="AR186" s="303"/>
      <c r="AS186" s="185"/>
      <c r="AT186" s="303"/>
      <c r="AU186" s="521"/>
      <c r="AW186" s="115">
        <f t="shared" si="77"/>
        <v>0</v>
      </c>
      <c r="AX186" s="115">
        <f t="shared" si="78"/>
        <v>0</v>
      </c>
      <c r="AY186" s="112">
        <f t="shared" si="79"/>
        <v>0</v>
      </c>
      <c r="AZ186" s="115">
        <f t="shared" si="74"/>
        <v>0</v>
      </c>
      <c r="BA186" s="175">
        <f t="shared" si="80"/>
        <v>0</v>
      </c>
      <c r="BB186" s="118"/>
    </row>
    <row r="187" spans="1:54" s="134" customFormat="1" ht="15.75" x14ac:dyDescent="0.25">
      <c r="A187" s="567"/>
      <c r="B187" s="217"/>
      <c r="C187" s="217"/>
      <c r="D187" s="263"/>
      <c r="E187" s="215"/>
      <c r="F187" s="98"/>
      <c r="G187" s="98"/>
      <c r="H187" s="10">
        <f t="shared" si="75"/>
        <v>116488717.77000016</v>
      </c>
      <c r="I187" s="151"/>
      <c r="J187" s="151"/>
      <c r="K187" s="10">
        <f t="shared" si="76"/>
        <v>56172.88</v>
      </c>
      <c r="L187" s="185">
        <f t="shared" si="73"/>
        <v>116544890.65000015</v>
      </c>
      <c r="M187" s="98"/>
      <c r="N187" s="98"/>
      <c r="O187" s="98"/>
      <c r="P187" s="98"/>
      <c r="Q187" s="98"/>
      <c r="R187" s="98"/>
      <c r="S187" s="98"/>
      <c r="T187" s="98"/>
      <c r="U187" s="98"/>
      <c r="V187" s="98"/>
      <c r="W187" s="98"/>
      <c r="X187" s="98"/>
      <c r="Y187" s="98"/>
      <c r="Z187" s="98"/>
      <c r="AA187" s="98"/>
      <c r="AB187" s="98"/>
      <c r="AC187" s="98"/>
      <c r="AD187" s="98"/>
      <c r="AE187" s="98"/>
      <c r="AF187" s="98"/>
      <c r="AG187" s="98"/>
      <c r="AH187" s="73"/>
      <c r="AI187" s="73"/>
      <c r="AJ187" s="73"/>
      <c r="AK187" s="185"/>
      <c r="AL187" s="185"/>
      <c r="AM187" s="185"/>
      <c r="AN187" s="185"/>
      <c r="AO187" s="185"/>
      <c r="AP187" s="185"/>
      <c r="AQ187" s="185"/>
      <c r="AR187" s="303"/>
      <c r="AS187" s="185"/>
      <c r="AT187" s="303"/>
      <c r="AU187" s="521"/>
      <c r="AW187" s="115">
        <f t="shared" si="77"/>
        <v>0</v>
      </c>
      <c r="AX187" s="115">
        <f t="shared" si="78"/>
        <v>0</v>
      </c>
      <c r="AY187" s="112">
        <f t="shared" si="79"/>
        <v>0</v>
      </c>
      <c r="AZ187" s="115">
        <f t="shared" si="74"/>
        <v>0</v>
      </c>
      <c r="BA187" s="175">
        <f t="shared" si="80"/>
        <v>0</v>
      </c>
      <c r="BB187" s="118"/>
    </row>
    <row r="188" spans="1:54" s="134" customFormat="1" ht="33.75" customHeight="1" x14ac:dyDescent="0.25">
      <c r="A188" s="541">
        <v>45565</v>
      </c>
      <c r="B188" s="217"/>
      <c r="C188" s="189" t="s">
        <v>693</v>
      </c>
      <c r="D188" s="263"/>
      <c r="E188" s="502" t="s">
        <v>691</v>
      </c>
      <c r="F188" s="73">
        <v>23721.74</v>
      </c>
      <c r="G188" s="98"/>
      <c r="H188" s="10">
        <f t="shared" si="75"/>
        <v>116512439.51000015</v>
      </c>
      <c r="I188" s="151"/>
      <c r="J188" s="151"/>
      <c r="K188" s="10">
        <f t="shared" si="76"/>
        <v>56172.88</v>
      </c>
      <c r="L188" s="185">
        <f t="shared" si="73"/>
        <v>116568612.39000015</v>
      </c>
      <c r="M188" s="98"/>
      <c r="N188" s="98"/>
      <c r="O188" s="98"/>
      <c r="P188" s="98"/>
      <c r="Q188" s="98"/>
      <c r="R188" s="98"/>
      <c r="S188" s="98"/>
      <c r="T188" s="98"/>
      <c r="U188" s="98"/>
      <c r="V188" s="98"/>
      <c r="W188" s="98"/>
      <c r="X188" s="98"/>
      <c r="Y188" s="98"/>
      <c r="Z188" s="98"/>
      <c r="AA188" s="98"/>
      <c r="AB188" s="98"/>
      <c r="AC188" s="98"/>
      <c r="AD188" s="98"/>
      <c r="AE188" s="98"/>
      <c r="AF188" s="98"/>
      <c r="AG188" s="98"/>
      <c r="AH188" s="73"/>
      <c r="AI188" s="73"/>
      <c r="AJ188" s="73"/>
      <c r="AK188" s="185"/>
      <c r="AL188" s="185"/>
      <c r="AM188" s="185"/>
      <c r="AN188" s="185"/>
      <c r="AO188" s="185"/>
      <c r="AP188" s="185"/>
      <c r="AQ188" s="185"/>
      <c r="AR188" s="303"/>
      <c r="AS188" s="185"/>
      <c r="AT188" s="303"/>
      <c r="AU188" s="521"/>
      <c r="AW188" s="115">
        <f t="shared" si="77"/>
        <v>0</v>
      </c>
      <c r="AX188" s="115">
        <f t="shared" si="78"/>
        <v>0</v>
      </c>
      <c r="AY188" s="112">
        <f t="shared" si="79"/>
        <v>0</v>
      </c>
      <c r="AZ188" s="115">
        <f t="shared" si="74"/>
        <v>0</v>
      </c>
      <c r="BA188" s="175">
        <f t="shared" si="80"/>
        <v>0</v>
      </c>
      <c r="BB188" s="118"/>
    </row>
    <row r="189" spans="1:54" s="134" customFormat="1" ht="35.25" customHeight="1" x14ac:dyDescent="0.25">
      <c r="A189" s="518">
        <v>45565</v>
      </c>
      <c r="B189" s="217"/>
      <c r="C189" s="189" t="s">
        <v>694</v>
      </c>
      <c r="D189" s="263"/>
      <c r="E189" s="502" t="s">
        <v>692</v>
      </c>
      <c r="F189" s="98"/>
      <c r="G189" s="98"/>
      <c r="H189" s="10">
        <f t="shared" si="75"/>
        <v>116512439.51000015</v>
      </c>
      <c r="I189" s="310">
        <v>9.99</v>
      </c>
      <c r="J189" s="151"/>
      <c r="K189" s="10">
        <f t="shared" si="76"/>
        <v>56182.869999999995</v>
      </c>
      <c r="L189" s="185">
        <f t="shared" si="73"/>
        <v>116568622.38000016</v>
      </c>
      <c r="M189" s="98"/>
      <c r="N189" s="98"/>
      <c r="O189" s="98"/>
      <c r="P189" s="98"/>
      <c r="Q189" s="98"/>
      <c r="R189" s="98"/>
      <c r="S189" s="98"/>
      <c r="T189" s="98"/>
      <c r="U189" s="98"/>
      <c r="V189" s="98"/>
      <c r="W189" s="98"/>
      <c r="X189" s="98"/>
      <c r="Y189" s="98"/>
      <c r="Z189" s="98"/>
      <c r="AA189" s="98"/>
      <c r="AB189" s="98"/>
      <c r="AC189" s="98"/>
      <c r="AD189" s="98"/>
      <c r="AE189" s="98"/>
      <c r="AF189" s="98"/>
      <c r="AG189" s="98"/>
      <c r="AH189" s="73"/>
      <c r="AI189" s="73"/>
      <c r="AJ189" s="73"/>
      <c r="AK189" s="185"/>
      <c r="AL189" s="185"/>
      <c r="AM189" s="185"/>
      <c r="AN189" s="185"/>
      <c r="AO189" s="185"/>
      <c r="AP189" s="185"/>
      <c r="AQ189" s="185"/>
      <c r="AR189" s="303"/>
      <c r="AS189" s="185"/>
      <c r="AT189" s="303"/>
      <c r="AU189" s="521"/>
      <c r="AW189" s="115">
        <f t="shared" si="77"/>
        <v>0</v>
      </c>
      <c r="AX189" s="115">
        <f t="shared" si="78"/>
        <v>0</v>
      </c>
      <c r="AY189" s="112">
        <f t="shared" si="79"/>
        <v>0</v>
      </c>
      <c r="AZ189" s="115">
        <f t="shared" si="74"/>
        <v>0</v>
      </c>
      <c r="BA189" s="175">
        <f t="shared" si="80"/>
        <v>0</v>
      </c>
      <c r="BB189" s="118"/>
    </row>
    <row r="190" spans="1:54" s="131" customFormat="1" ht="16.5" thickBot="1" x14ac:dyDescent="0.3">
      <c r="A190" s="559"/>
      <c r="B190" s="222"/>
      <c r="C190" s="222"/>
      <c r="D190" s="453"/>
      <c r="E190" s="501" t="s">
        <v>685</v>
      </c>
      <c r="F190" s="582">
        <f>SUM(F170:F189)</f>
        <v>1420737.8599999999</v>
      </c>
      <c r="G190" s="583">
        <f>SUM(G169:G189)</f>
        <v>1848547.8800000001</v>
      </c>
      <c r="H190" s="582">
        <f>H189</f>
        <v>116512439.51000015</v>
      </c>
      <c r="I190" s="582">
        <f>SUM(I170:I189)</f>
        <v>8509.99</v>
      </c>
      <c r="J190" s="582">
        <f>SUM(J170:J189)</f>
        <v>0</v>
      </c>
      <c r="K190" s="582">
        <f>K189</f>
        <v>56182.869999999995</v>
      </c>
      <c r="L190" s="582">
        <f>H190+K190</f>
        <v>116568622.38000016</v>
      </c>
      <c r="M190" s="75">
        <f>SUM(M170:M189)</f>
        <v>135000</v>
      </c>
      <c r="N190" s="75">
        <f t="shared" ref="N190:AU190" si="81">SUM(N170:N189)</f>
        <v>0</v>
      </c>
      <c r="O190" s="75">
        <f t="shared" si="81"/>
        <v>0</v>
      </c>
      <c r="P190" s="75">
        <f t="shared" si="81"/>
        <v>0</v>
      </c>
      <c r="Q190" s="75">
        <f t="shared" si="81"/>
        <v>0</v>
      </c>
      <c r="R190" s="75">
        <f t="shared" si="81"/>
        <v>0</v>
      </c>
      <c r="S190" s="75">
        <f t="shared" si="81"/>
        <v>90000</v>
      </c>
      <c r="T190" s="75">
        <f t="shared" si="81"/>
        <v>11250</v>
      </c>
      <c r="U190" s="75">
        <f t="shared" si="81"/>
        <v>0</v>
      </c>
      <c r="V190" s="75">
        <f t="shared" si="81"/>
        <v>0</v>
      </c>
      <c r="W190" s="75">
        <f t="shared" si="81"/>
        <v>0</v>
      </c>
      <c r="X190" s="75">
        <f t="shared" si="81"/>
        <v>0</v>
      </c>
      <c r="Y190" s="75">
        <f t="shared" si="81"/>
        <v>0</v>
      </c>
      <c r="Z190" s="75">
        <f t="shared" si="81"/>
        <v>0</v>
      </c>
      <c r="AA190" s="75">
        <f t="shared" si="81"/>
        <v>0</v>
      </c>
      <c r="AB190" s="75">
        <f t="shared" si="81"/>
        <v>0</v>
      </c>
      <c r="AC190" s="75">
        <f t="shared" si="81"/>
        <v>0</v>
      </c>
      <c r="AD190" s="75">
        <f t="shared" si="81"/>
        <v>0</v>
      </c>
      <c r="AE190" s="75">
        <f t="shared" si="81"/>
        <v>0</v>
      </c>
      <c r="AF190" s="75">
        <f t="shared" si="81"/>
        <v>0</v>
      </c>
      <c r="AG190" s="75">
        <f t="shared" si="81"/>
        <v>0</v>
      </c>
      <c r="AH190" s="75">
        <f t="shared" si="81"/>
        <v>0</v>
      </c>
      <c r="AI190" s="75">
        <f t="shared" si="81"/>
        <v>0</v>
      </c>
      <c r="AJ190" s="75">
        <f t="shared" si="81"/>
        <v>-44102.77</v>
      </c>
      <c r="AK190" s="75">
        <f t="shared" si="81"/>
        <v>0</v>
      </c>
      <c r="AL190" s="75">
        <f t="shared" si="81"/>
        <v>-9432</v>
      </c>
      <c r="AM190" s="75">
        <f t="shared" si="81"/>
        <v>-5539.31</v>
      </c>
      <c r="AN190" s="75">
        <f t="shared" si="81"/>
        <v>-980</v>
      </c>
      <c r="AO190" s="75">
        <f t="shared" si="81"/>
        <v>-6562.5</v>
      </c>
      <c r="AP190" s="75">
        <f t="shared" si="81"/>
        <v>-4328</v>
      </c>
      <c r="AQ190" s="75">
        <f t="shared" si="81"/>
        <v>0</v>
      </c>
      <c r="AR190" s="75">
        <f t="shared" si="81"/>
        <v>0</v>
      </c>
      <c r="AS190" s="75">
        <f t="shared" si="81"/>
        <v>0</v>
      </c>
      <c r="AT190" s="75">
        <f t="shared" si="81"/>
        <v>0</v>
      </c>
      <c r="AU190" s="537">
        <f t="shared" si="81"/>
        <v>0</v>
      </c>
      <c r="AW190" s="115">
        <f>G190+J190+SUM(AH190:AU190)</f>
        <v>1777603.3</v>
      </c>
      <c r="AX190" s="115">
        <f>SUM(M190:AG190)</f>
        <v>236250</v>
      </c>
      <c r="AY190" s="112">
        <f>AW190-AX190</f>
        <v>1541353.3</v>
      </c>
      <c r="AZ190" s="115">
        <f>AY190-J190</f>
        <v>1541353.3</v>
      </c>
      <c r="BA190" s="175">
        <f t="shared" si="80"/>
        <v>0</v>
      </c>
      <c r="BB190" s="118"/>
    </row>
    <row r="191" spans="1:54" s="134" customFormat="1" ht="15.75" x14ac:dyDescent="0.25">
      <c r="A191" s="558"/>
      <c r="B191" s="213"/>
      <c r="C191" s="213"/>
      <c r="D191" s="455"/>
      <c r="E191" s="215"/>
      <c r="F191" s="73"/>
      <c r="G191" s="73"/>
      <c r="H191" s="76"/>
      <c r="I191" s="73"/>
      <c r="J191" s="73"/>
      <c r="K191" s="76"/>
      <c r="L191" s="185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X191" s="73"/>
      <c r="Y191" s="73"/>
      <c r="Z191" s="73"/>
      <c r="AA191" s="73"/>
      <c r="AB191" s="73"/>
      <c r="AC191" s="73"/>
      <c r="AD191" s="73"/>
      <c r="AE191" s="73"/>
      <c r="AF191" s="73"/>
      <c r="AG191" s="73"/>
      <c r="AH191" s="73"/>
      <c r="AI191" s="73"/>
      <c r="AJ191" s="73"/>
      <c r="AK191" s="73"/>
      <c r="AL191" s="73"/>
      <c r="AM191" s="73"/>
      <c r="AN191" s="73"/>
      <c r="AO191" s="73"/>
      <c r="AP191" s="73"/>
      <c r="AQ191" s="73"/>
      <c r="AR191" s="73"/>
      <c r="AS191" s="73"/>
      <c r="AT191" s="73"/>
      <c r="AU191" s="584"/>
      <c r="AW191" s="115">
        <f t="shared" si="77"/>
        <v>0</v>
      </c>
      <c r="AX191" s="115">
        <f t="shared" si="78"/>
        <v>0</v>
      </c>
      <c r="AY191" s="112">
        <f t="shared" si="79"/>
        <v>0</v>
      </c>
      <c r="AZ191" s="115">
        <f t="shared" si="74"/>
        <v>0</v>
      </c>
      <c r="BA191" s="175">
        <f t="shared" si="80"/>
        <v>0</v>
      </c>
      <c r="BB191" s="118"/>
    </row>
    <row r="192" spans="1:54" s="111" customFormat="1" ht="16.5" thickBot="1" x14ac:dyDescent="0.3">
      <c r="A192" s="568"/>
      <c r="B192" s="569"/>
      <c r="C192" s="569"/>
      <c r="D192" s="570"/>
      <c r="E192" s="571" t="s">
        <v>645</v>
      </c>
      <c r="F192" s="572">
        <f>+F148+F169+F190</f>
        <v>3635683.88</v>
      </c>
      <c r="G192" s="572">
        <f>+G148+G169+G190</f>
        <v>4294202.68</v>
      </c>
      <c r="H192" s="572">
        <f>H190</f>
        <v>116512439.51000015</v>
      </c>
      <c r="I192" s="572">
        <f>+I148+I169+I190</f>
        <v>8509.99</v>
      </c>
      <c r="J192" s="572">
        <f>+J148+J169+J190</f>
        <v>0</v>
      </c>
      <c r="K192" s="573">
        <f>K190</f>
        <v>56182.869999999995</v>
      </c>
      <c r="L192" s="574">
        <f>H192+K192</f>
        <v>116568622.38000016</v>
      </c>
      <c r="M192" s="694">
        <f>+M148+M169+M190</f>
        <v>405000</v>
      </c>
      <c r="N192" s="572">
        <f t="shared" ref="N192:AT192" si="82">+N148+N169+N190</f>
        <v>216400</v>
      </c>
      <c r="O192" s="572">
        <f t="shared" si="82"/>
        <v>171652.01</v>
      </c>
      <c r="P192" s="572">
        <f t="shared" si="82"/>
        <v>0</v>
      </c>
      <c r="Q192" s="572">
        <f t="shared" si="82"/>
        <v>644750</v>
      </c>
      <c r="R192" s="572">
        <f t="shared" si="82"/>
        <v>0</v>
      </c>
      <c r="S192" s="572">
        <f t="shared" si="82"/>
        <v>150000</v>
      </c>
      <c r="T192" s="572">
        <f t="shared" si="82"/>
        <v>11250</v>
      </c>
      <c r="U192" s="572">
        <f t="shared" si="82"/>
        <v>0</v>
      </c>
      <c r="V192" s="572">
        <f t="shared" si="82"/>
        <v>0</v>
      </c>
      <c r="W192" s="572">
        <f t="shared" si="82"/>
        <v>305217.39</v>
      </c>
      <c r="X192" s="572">
        <f t="shared" si="82"/>
        <v>0</v>
      </c>
      <c r="Y192" s="572">
        <f t="shared" si="82"/>
        <v>710500</v>
      </c>
      <c r="Z192" s="572">
        <f t="shared" si="82"/>
        <v>0</v>
      </c>
      <c r="AA192" s="572">
        <f t="shared" si="82"/>
        <v>0</v>
      </c>
      <c r="AB192" s="572">
        <f t="shared" si="82"/>
        <v>0</v>
      </c>
      <c r="AC192" s="572">
        <f t="shared" si="82"/>
        <v>0</v>
      </c>
      <c r="AD192" s="572">
        <f t="shared" si="82"/>
        <v>0</v>
      </c>
      <c r="AE192" s="572">
        <f t="shared" si="82"/>
        <v>0</v>
      </c>
      <c r="AF192" s="572">
        <f t="shared" si="82"/>
        <v>0</v>
      </c>
      <c r="AG192" s="572">
        <f t="shared" si="82"/>
        <v>0</v>
      </c>
      <c r="AH192" s="572">
        <f t="shared" si="82"/>
        <v>0</v>
      </c>
      <c r="AI192" s="572">
        <f t="shared" si="82"/>
        <v>1716.52</v>
      </c>
      <c r="AJ192" s="572">
        <f t="shared" si="82"/>
        <v>0</v>
      </c>
      <c r="AK192" s="572">
        <f t="shared" si="82"/>
        <v>0</v>
      </c>
      <c r="AL192" s="572">
        <f t="shared" si="82"/>
        <v>5712</v>
      </c>
      <c r="AM192" s="572">
        <f t="shared" si="82"/>
        <v>0</v>
      </c>
      <c r="AN192" s="572">
        <f t="shared" si="82"/>
        <v>484</v>
      </c>
      <c r="AO192" s="572">
        <f t="shared" si="82"/>
        <v>0</v>
      </c>
      <c r="AP192" s="572">
        <f t="shared" si="82"/>
        <v>0</v>
      </c>
      <c r="AQ192" s="572">
        <f t="shared" si="82"/>
        <v>0</v>
      </c>
      <c r="AR192" s="572">
        <f t="shared" si="82"/>
        <v>0</v>
      </c>
      <c r="AS192" s="572">
        <f t="shared" si="82"/>
        <v>0</v>
      </c>
      <c r="AT192" s="572">
        <f t="shared" si="82"/>
        <v>-7200.0000000000036</v>
      </c>
      <c r="AU192" s="575">
        <f t="shared" ref="AU192" si="83">+AU148+AU169+AU190+AU129</f>
        <v>0</v>
      </c>
      <c r="AW192" s="115">
        <f t="shared" si="77"/>
        <v>4294915.1999999993</v>
      </c>
      <c r="AX192" s="115">
        <f t="shared" si="78"/>
        <v>2614769.4</v>
      </c>
      <c r="AY192" s="112">
        <f t="shared" si="79"/>
        <v>1680145.7999999993</v>
      </c>
      <c r="AZ192" s="115">
        <f t="shared" si="74"/>
        <v>1680145.7999999993</v>
      </c>
      <c r="BA192" s="167">
        <f t="shared" si="80"/>
        <v>0</v>
      </c>
      <c r="BB192" s="168"/>
    </row>
    <row r="193" spans="1:54" s="131" customFormat="1" ht="15.75" x14ac:dyDescent="0.25">
      <c r="A193" s="560"/>
      <c r="B193" s="249"/>
      <c r="C193" s="249"/>
      <c r="D193" s="267"/>
      <c r="E193" s="268"/>
      <c r="F193" s="139"/>
      <c r="G193" s="139"/>
      <c r="H193" s="139"/>
      <c r="I193" s="139"/>
      <c r="J193" s="139"/>
      <c r="K193" s="327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  <c r="AC193" s="139"/>
      <c r="AD193" s="139"/>
      <c r="AE193" s="139"/>
      <c r="AF193" s="139"/>
      <c r="AG193" s="139"/>
      <c r="AH193" s="164"/>
      <c r="AI193" s="164"/>
      <c r="AJ193" s="164"/>
      <c r="AK193" s="164"/>
      <c r="AL193" s="164"/>
      <c r="AM193" s="164"/>
      <c r="AN193" s="164"/>
      <c r="AO193" s="164"/>
      <c r="AP193" s="164"/>
      <c r="AQ193" s="164"/>
      <c r="AR193" s="164"/>
      <c r="AS193" s="164"/>
      <c r="AT193" s="164"/>
      <c r="AU193" s="597"/>
      <c r="AW193" s="115">
        <f t="shared" si="77"/>
        <v>0</v>
      </c>
      <c r="AX193" s="115">
        <f t="shared" si="78"/>
        <v>0</v>
      </c>
      <c r="AY193" s="112">
        <f t="shared" si="79"/>
        <v>0</v>
      </c>
      <c r="AZ193" s="115">
        <f t="shared" si="74"/>
        <v>0</v>
      </c>
      <c r="BA193" s="175">
        <f t="shared" si="80"/>
        <v>0</v>
      </c>
      <c r="BB193" s="118"/>
    </row>
    <row r="194" spans="1:54" s="587" customFormat="1" ht="15.75" customHeight="1" x14ac:dyDescent="0.25">
      <c r="A194" s="553"/>
      <c r="B194" s="585"/>
      <c r="C194" s="585"/>
      <c r="D194" s="586"/>
      <c r="E194" s="395" t="s">
        <v>8</v>
      </c>
      <c r="F194" s="329">
        <v>26026527.260000002</v>
      </c>
      <c r="G194" s="615">
        <v>9065425.9699999988</v>
      </c>
      <c r="H194" s="329">
        <v>116512439.51000015</v>
      </c>
      <c r="I194" s="329">
        <v>21618.370000000003</v>
      </c>
      <c r="J194" s="329">
        <v>610</v>
      </c>
      <c r="K194" s="329">
        <v>56182.869999999995</v>
      </c>
      <c r="L194" s="329">
        <v>116568622.38000016</v>
      </c>
      <c r="M194" s="615">
        <f t="shared" ref="M194:V194" si="84">M192+M129</f>
        <v>1215000</v>
      </c>
      <c r="N194" s="615">
        <f t="shared" si="84"/>
        <v>2423780</v>
      </c>
      <c r="O194" s="615">
        <f t="shared" si="84"/>
        <v>171652.01</v>
      </c>
      <c r="P194" s="615">
        <f t="shared" si="84"/>
        <v>3060</v>
      </c>
      <c r="Q194" s="615">
        <f t="shared" si="84"/>
        <v>4208210</v>
      </c>
      <c r="R194" s="615">
        <f t="shared" si="84"/>
        <v>194944.01</v>
      </c>
      <c r="S194" s="615">
        <f t="shared" si="84"/>
        <v>719000</v>
      </c>
      <c r="T194" s="615">
        <f t="shared" si="84"/>
        <v>11250</v>
      </c>
      <c r="U194" s="615">
        <f t="shared" si="84"/>
        <v>354600</v>
      </c>
      <c r="V194" s="615">
        <f t="shared" si="84"/>
        <v>0</v>
      </c>
      <c r="W194" s="615">
        <f>W192+W129</f>
        <v>3479293.39</v>
      </c>
      <c r="X194" s="615">
        <f t="shared" ref="X194:AF194" si="85">X192+X129</f>
        <v>0</v>
      </c>
      <c r="Y194" s="615">
        <f t="shared" si="85"/>
        <v>3583259</v>
      </c>
      <c r="Z194" s="615">
        <f t="shared" si="85"/>
        <v>0</v>
      </c>
      <c r="AA194" s="615">
        <f t="shared" si="85"/>
        <v>0</v>
      </c>
      <c r="AB194" s="615">
        <f t="shared" si="85"/>
        <v>0</v>
      </c>
      <c r="AC194" s="615">
        <f t="shared" si="85"/>
        <v>0</v>
      </c>
      <c r="AD194" s="615">
        <f t="shared" si="85"/>
        <v>223000</v>
      </c>
      <c r="AE194" s="615">
        <f t="shared" si="85"/>
        <v>0</v>
      </c>
      <c r="AF194" s="615">
        <f t="shared" si="85"/>
        <v>0</v>
      </c>
      <c r="AG194" s="329">
        <v>1742529.15</v>
      </c>
      <c r="AH194" s="329">
        <v>11685.94000000001</v>
      </c>
      <c r="AI194" s="329">
        <v>1716.52</v>
      </c>
      <c r="AJ194" s="329">
        <v>-2.8571428993018344E-3</v>
      </c>
      <c r="AK194" s="329">
        <v>0</v>
      </c>
      <c r="AL194" s="329">
        <v>7199.9999999999927</v>
      </c>
      <c r="AM194" s="329">
        <v>0</v>
      </c>
      <c r="AN194" s="329">
        <v>980.00142857142419</v>
      </c>
      <c r="AO194" s="329">
        <v>0</v>
      </c>
      <c r="AP194" s="329">
        <v>-7.2759576141834259E-12</v>
      </c>
      <c r="AQ194" s="329">
        <v>0</v>
      </c>
      <c r="AR194" s="329">
        <v>0</v>
      </c>
      <c r="AS194" s="329">
        <v>0</v>
      </c>
      <c r="AT194" s="329">
        <v>-1.8189894035458565E-12</v>
      </c>
      <c r="AU194" s="554">
        <v>0</v>
      </c>
      <c r="AW194" s="115">
        <v>9087618.4285714272</v>
      </c>
      <c r="AX194" s="115">
        <v>17947183.559999999</v>
      </c>
      <c r="AY194" s="112">
        <v>-8859565.1314285714</v>
      </c>
      <c r="AZ194" s="115">
        <v>-8860175.1314285714</v>
      </c>
      <c r="BA194" s="167">
        <v>610</v>
      </c>
      <c r="BB194" s="168"/>
    </row>
    <row r="195" spans="1:54" s="134" customFormat="1" ht="33.75" customHeight="1" x14ac:dyDescent="0.25">
      <c r="A195" s="611">
        <v>45568</v>
      </c>
      <c r="B195" s="612" t="s">
        <v>702</v>
      </c>
      <c r="C195" s="612" t="s">
        <v>700</v>
      </c>
      <c r="D195" s="616" t="s">
        <v>83</v>
      </c>
      <c r="E195" s="613" t="s">
        <v>701</v>
      </c>
      <c r="F195" s="614"/>
      <c r="G195" s="614">
        <v>45312</v>
      </c>
      <c r="H195" s="184">
        <f>H194+F195-G195</f>
        <v>116467127.51000015</v>
      </c>
      <c r="I195" s="74"/>
      <c r="J195" s="74"/>
      <c r="K195" s="66">
        <f>K194+I195-J195</f>
        <v>56182.869999999995</v>
      </c>
      <c r="L195" s="185">
        <f t="shared" ref="L195:L206" si="86">H195+K195</f>
        <v>116523310.38000016</v>
      </c>
      <c r="M195" s="95"/>
      <c r="N195" s="95"/>
      <c r="O195" s="95"/>
      <c r="P195" s="95"/>
      <c r="Q195" s="11">
        <v>47200</v>
      </c>
      <c r="R195" s="95"/>
      <c r="S195" s="95"/>
      <c r="T195" s="95"/>
      <c r="U195" s="95"/>
      <c r="V195" s="95"/>
      <c r="W195" s="95"/>
      <c r="X195" s="95"/>
      <c r="Y195" s="95"/>
      <c r="Z195" s="95"/>
      <c r="AA195" s="95"/>
      <c r="AB195" s="95"/>
      <c r="AC195" s="95"/>
      <c r="AD195" s="95"/>
      <c r="AE195" s="95"/>
      <c r="AF195" s="95"/>
      <c r="AG195" s="95"/>
      <c r="AH195" s="74"/>
      <c r="AI195" s="74"/>
      <c r="AJ195" s="74"/>
      <c r="AK195" s="186"/>
      <c r="AL195" s="186">
        <v>1416</v>
      </c>
      <c r="AM195" s="186">
        <v>472</v>
      </c>
      <c r="AN195" s="186"/>
      <c r="AO195" s="186"/>
      <c r="AP195" s="186"/>
      <c r="AQ195" s="186"/>
      <c r="AR195" s="328"/>
      <c r="AS195" s="186"/>
      <c r="AT195" s="328"/>
      <c r="AU195" s="524"/>
      <c r="AW195" s="115">
        <f t="shared" si="77"/>
        <v>47200</v>
      </c>
      <c r="AX195" s="115">
        <f t="shared" si="78"/>
        <v>47200</v>
      </c>
      <c r="AY195" s="112">
        <f t="shared" si="79"/>
        <v>0</v>
      </c>
      <c r="AZ195" s="115">
        <f t="shared" si="74"/>
        <v>0</v>
      </c>
      <c r="BA195" s="175">
        <f t="shared" si="80"/>
        <v>0</v>
      </c>
      <c r="BB195" s="118"/>
    </row>
    <row r="196" spans="1:54" s="134" customFormat="1" ht="31.5" x14ac:dyDescent="0.25">
      <c r="A196" s="518">
        <v>45580</v>
      </c>
      <c r="B196" s="182"/>
      <c r="C196" s="177" t="s">
        <v>726</v>
      </c>
      <c r="D196" s="391" t="s">
        <v>398</v>
      </c>
      <c r="E196" s="117" t="s">
        <v>704</v>
      </c>
      <c r="F196" s="73">
        <v>173167.71</v>
      </c>
      <c r="G196" s="73"/>
      <c r="H196" s="184">
        <f t="shared" ref="H196:H206" si="87">H195+F196-G196</f>
        <v>116640295.22000015</v>
      </c>
      <c r="I196" s="95"/>
      <c r="J196" s="95"/>
      <c r="K196" s="10">
        <f>K195+I196-J196</f>
        <v>56182.869999999995</v>
      </c>
      <c r="L196" s="185">
        <f t="shared" si="86"/>
        <v>116696478.09000015</v>
      </c>
      <c r="M196" s="98"/>
      <c r="N196" s="98"/>
      <c r="O196" s="98"/>
      <c r="P196" s="98"/>
      <c r="Q196" s="98"/>
      <c r="R196" s="98"/>
      <c r="S196" s="98"/>
      <c r="T196" s="98"/>
      <c r="U196" s="98"/>
      <c r="V196" s="98"/>
      <c r="W196" s="98"/>
      <c r="X196" s="98"/>
      <c r="Y196" s="98"/>
      <c r="Z196" s="98"/>
      <c r="AA196" s="98"/>
      <c r="AB196" s="98"/>
      <c r="AC196" s="98"/>
      <c r="AD196" s="98"/>
      <c r="AE196" s="98"/>
      <c r="AF196" s="98"/>
      <c r="AG196" s="98"/>
      <c r="AH196" s="73"/>
      <c r="AI196" s="73"/>
      <c r="AJ196" s="73"/>
      <c r="AK196" s="185"/>
      <c r="AL196" s="185"/>
      <c r="AM196" s="185"/>
      <c r="AN196" s="185"/>
      <c r="AO196" s="185"/>
      <c r="AP196" s="185"/>
      <c r="AQ196" s="185"/>
      <c r="AR196" s="303"/>
      <c r="AS196" s="185"/>
      <c r="AT196" s="303"/>
      <c r="AU196" s="521"/>
      <c r="AW196" s="115">
        <f t="shared" si="77"/>
        <v>0</v>
      </c>
      <c r="AX196" s="115">
        <f t="shared" si="78"/>
        <v>0</v>
      </c>
      <c r="AY196" s="112">
        <f t="shared" si="79"/>
        <v>0</v>
      </c>
      <c r="AZ196" s="115">
        <f t="shared" si="74"/>
        <v>0</v>
      </c>
      <c r="BA196" s="175">
        <f t="shared" si="80"/>
        <v>0</v>
      </c>
      <c r="BB196" s="118"/>
    </row>
    <row r="197" spans="1:54" s="134" customFormat="1" ht="37.5" customHeight="1" x14ac:dyDescent="0.25">
      <c r="A197" s="518">
        <v>45580</v>
      </c>
      <c r="B197" s="182"/>
      <c r="C197" s="177" t="s">
        <v>727</v>
      </c>
      <c r="D197" s="391" t="s">
        <v>398</v>
      </c>
      <c r="E197" s="117" t="s">
        <v>705</v>
      </c>
      <c r="F197" s="73">
        <v>297771.2</v>
      </c>
      <c r="G197" s="498"/>
      <c r="H197" s="184">
        <f t="shared" si="87"/>
        <v>116938066.42000015</v>
      </c>
      <c r="I197" s="95"/>
      <c r="J197" s="95"/>
      <c r="K197" s="10">
        <f t="shared" ref="K197:K205" si="88">K196+I197-J197</f>
        <v>56182.869999999995</v>
      </c>
      <c r="L197" s="185">
        <f t="shared" si="86"/>
        <v>116994249.29000016</v>
      </c>
      <c r="M197" s="98"/>
      <c r="N197" s="98"/>
      <c r="O197" s="98"/>
      <c r="P197" s="98"/>
      <c r="Q197" s="98"/>
      <c r="R197" s="98"/>
      <c r="S197" s="98"/>
      <c r="T197" s="98"/>
      <c r="U197" s="98"/>
      <c r="V197" s="98"/>
      <c r="W197" s="98"/>
      <c r="X197" s="98"/>
      <c r="Y197" s="98"/>
      <c r="Z197" s="98"/>
      <c r="AA197" s="98"/>
      <c r="AB197" s="98"/>
      <c r="AC197" s="98"/>
      <c r="AD197" s="98"/>
      <c r="AE197" s="98"/>
      <c r="AF197" s="98"/>
      <c r="AG197" s="98"/>
      <c r="AH197" s="73"/>
      <c r="AI197" s="73"/>
      <c r="AJ197" s="73"/>
      <c r="AK197" s="185"/>
      <c r="AL197" s="185"/>
      <c r="AM197" s="185"/>
      <c r="AN197" s="185"/>
      <c r="AO197" s="185"/>
      <c r="AP197" s="185"/>
      <c r="AQ197" s="185"/>
      <c r="AR197" s="303"/>
      <c r="AS197" s="185"/>
      <c r="AT197" s="303"/>
      <c r="AU197" s="521"/>
      <c r="AW197" s="115">
        <f t="shared" si="77"/>
        <v>0</v>
      </c>
      <c r="AX197" s="115">
        <f t="shared" si="78"/>
        <v>0</v>
      </c>
      <c r="AY197" s="112">
        <f t="shared" si="79"/>
        <v>0</v>
      </c>
      <c r="AZ197" s="115">
        <f t="shared" si="74"/>
        <v>0</v>
      </c>
      <c r="BA197" s="175">
        <f t="shared" si="80"/>
        <v>0</v>
      </c>
      <c r="BB197" s="118"/>
    </row>
    <row r="198" spans="1:54" s="134" customFormat="1" ht="31.5" x14ac:dyDescent="0.25">
      <c r="A198" s="518">
        <v>45580</v>
      </c>
      <c r="B198" s="182"/>
      <c r="C198" s="177" t="s">
        <v>728</v>
      </c>
      <c r="D198" s="391" t="s">
        <v>398</v>
      </c>
      <c r="E198" s="117" t="s">
        <v>668</v>
      </c>
      <c r="F198" s="73">
        <v>129824.16</v>
      </c>
      <c r="G198" s="73"/>
      <c r="H198" s="184">
        <f t="shared" si="87"/>
        <v>117067890.58000015</v>
      </c>
      <c r="I198" s="95"/>
      <c r="J198" s="95"/>
      <c r="K198" s="10">
        <f t="shared" si="88"/>
        <v>56182.869999999995</v>
      </c>
      <c r="L198" s="185">
        <f t="shared" si="86"/>
        <v>117124073.45000015</v>
      </c>
      <c r="M198" s="98"/>
      <c r="N198" s="98"/>
      <c r="O198" s="98"/>
      <c r="P198" s="98"/>
      <c r="Q198" s="98"/>
      <c r="R198" s="98"/>
      <c r="S198" s="98"/>
      <c r="T198" s="98"/>
      <c r="U198" s="98"/>
      <c r="V198" s="98"/>
      <c r="W198" s="98"/>
      <c r="X198" s="98"/>
      <c r="Y198" s="98"/>
      <c r="Z198" s="98"/>
      <c r="AA198" s="98"/>
      <c r="AB198" s="98"/>
      <c r="AC198" s="98"/>
      <c r="AD198" s="98"/>
      <c r="AE198" s="98"/>
      <c r="AF198" s="98"/>
      <c r="AG198" s="98"/>
      <c r="AH198" s="73"/>
      <c r="AI198" s="73"/>
      <c r="AJ198" s="73"/>
      <c r="AK198" s="185"/>
      <c r="AL198" s="185"/>
      <c r="AM198" s="185"/>
      <c r="AN198" s="185"/>
      <c r="AO198" s="185"/>
      <c r="AP198" s="185"/>
      <c r="AQ198" s="185"/>
      <c r="AR198" s="303"/>
      <c r="AS198" s="185"/>
      <c r="AT198" s="303"/>
      <c r="AU198" s="521"/>
      <c r="AW198" s="115">
        <f t="shared" si="77"/>
        <v>0</v>
      </c>
      <c r="AX198" s="115">
        <f t="shared" si="78"/>
        <v>0</v>
      </c>
      <c r="AY198" s="112">
        <f t="shared" si="79"/>
        <v>0</v>
      </c>
      <c r="AZ198" s="115">
        <f t="shared" si="74"/>
        <v>0</v>
      </c>
      <c r="BA198" s="175">
        <f t="shared" si="80"/>
        <v>0</v>
      </c>
      <c r="BB198" s="118"/>
    </row>
    <row r="199" spans="1:54" s="134" customFormat="1" ht="15.75" x14ac:dyDescent="0.25">
      <c r="A199" s="557">
        <v>45583</v>
      </c>
      <c r="B199" s="460" t="s">
        <v>710</v>
      </c>
      <c r="C199" s="641" t="s">
        <v>718</v>
      </c>
      <c r="D199" s="642" t="s">
        <v>675</v>
      </c>
      <c r="E199" s="440" t="s">
        <v>717</v>
      </c>
      <c r="F199" s="98"/>
      <c r="G199" s="643">
        <v>135000</v>
      </c>
      <c r="H199" s="184">
        <f t="shared" si="87"/>
        <v>116932890.58000015</v>
      </c>
      <c r="I199" s="95"/>
      <c r="J199" s="95"/>
      <c r="K199" s="10">
        <f t="shared" si="88"/>
        <v>56182.869999999995</v>
      </c>
      <c r="L199" s="185">
        <f t="shared" si="86"/>
        <v>116989073.45000015</v>
      </c>
      <c r="M199" s="73"/>
      <c r="N199" s="98"/>
      <c r="O199" s="98"/>
      <c r="P199" s="98"/>
      <c r="Q199" s="98"/>
      <c r="R199" s="98"/>
      <c r="S199" s="98"/>
      <c r="T199" s="98"/>
      <c r="U199" s="98"/>
      <c r="V199" s="98"/>
      <c r="W199" s="98"/>
      <c r="X199" s="98"/>
      <c r="Y199" s="98"/>
      <c r="Z199" s="98"/>
      <c r="AA199" s="98"/>
      <c r="AB199" s="98"/>
      <c r="AC199" s="98"/>
      <c r="AD199" s="98"/>
      <c r="AE199" s="98"/>
      <c r="AF199" s="73">
        <v>135000</v>
      </c>
      <c r="AG199" s="98"/>
      <c r="AH199" s="73"/>
      <c r="AI199" s="73"/>
      <c r="AJ199" s="73"/>
      <c r="AK199" s="73"/>
      <c r="AL199" s="73"/>
      <c r="AM199" s="73"/>
      <c r="AN199" s="73"/>
      <c r="AO199" s="73"/>
      <c r="AP199" s="185"/>
      <c r="AQ199" s="185"/>
      <c r="AR199" s="303"/>
      <c r="AS199" s="185"/>
      <c r="AT199" s="303"/>
      <c r="AU199" s="521"/>
      <c r="AW199" s="115">
        <f t="shared" si="77"/>
        <v>135000</v>
      </c>
      <c r="AX199" s="115">
        <f t="shared" si="78"/>
        <v>135000</v>
      </c>
      <c r="AY199" s="112">
        <f t="shared" si="79"/>
        <v>0</v>
      </c>
      <c r="AZ199" s="115">
        <f t="shared" si="74"/>
        <v>0</v>
      </c>
      <c r="BA199" s="175">
        <f t="shared" si="80"/>
        <v>0</v>
      </c>
      <c r="BB199" s="118"/>
    </row>
    <row r="200" spans="1:54" s="134" customFormat="1" ht="31.5" x14ac:dyDescent="0.25">
      <c r="A200" s="557">
        <v>45586</v>
      </c>
      <c r="B200" s="460"/>
      <c r="C200" s="641" t="s">
        <v>722</v>
      </c>
      <c r="D200" s="642"/>
      <c r="E200" s="398" t="s">
        <v>724</v>
      </c>
      <c r="F200" s="98"/>
      <c r="G200" s="643"/>
      <c r="H200" s="184">
        <f t="shared" si="87"/>
        <v>116932890.58000015</v>
      </c>
      <c r="I200" s="95"/>
      <c r="J200" s="95"/>
      <c r="K200" s="10">
        <f t="shared" si="88"/>
        <v>56182.869999999995</v>
      </c>
      <c r="L200" s="185">
        <f t="shared" si="86"/>
        <v>116989073.45000015</v>
      </c>
      <c r="M200" s="73">
        <v>135000</v>
      </c>
      <c r="N200" s="98"/>
      <c r="O200" s="98"/>
      <c r="P200" s="98"/>
      <c r="Q200" s="98"/>
      <c r="R200" s="98"/>
      <c r="S200" s="98"/>
      <c r="T200" s="98"/>
      <c r="U200" s="98"/>
      <c r="V200" s="98"/>
      <c r="W200" s="98"/>
      <c r="X200" s="98"/>
      <c r="Y200" s="98"/>
      <c r="Z200" s="98"/>
      <c r="AA200" s="98"/>
      <c r="AB200" s="98"/>
      <c r="AC200" s="98"/>
      <c r="AD200" s="98"/>
      <c r="AE200" s="98"/>
      <c r="AF200" s="73">
        <v>-135000</v>
      </c>
      <c r="AG200" s="98"/>
      <c r="AH200" s="73"/>
      <c r="AI200" s="73"/>
      <c r="AJ200" s="73"/>
      <c r="AK200" s="73"/>
      <c r="AL200" s="73"/>
      <c r="AM200" s="73"/>
      <c r="AN200" s="73"/>
      <c r="AO200" s="73"/>
      <c r="AP200" s="185"/>
      <c r="AQ200" s="185"/>
      <c r="AR200" s="303"/>
      <c r="AS200" s="185"/>
      <c r="AT200" s="303"/>
      <c r="AU200" s="521"/>
      <c r="AW200" s="115"/>
      <c r="AX200" s="115"/>
      <c r="AY200" s="112"/>
      <c r="AZ200" s="115"/>
      <c r="BA200" s="175"/>
      <c r="BB200" s="118"/>
    </row>
    <row r="201" spans="1:54" s="134" customFormat="1" ht="15.75" x14ac:dyDescent="0.25">
      <c r="A201" s="649">
        <v>45588</v>
      </c>
      <c r="B201" s="644" t="s">
        <v>715</v>
      </c>
      <c r="C201" s="645" t="s">
        <v>719</v>
      </c>
      <c r="D201" s="642" t="s">
        <v>675</v>
      </c>
      <c r="E201" s="485" t="s">
        <v>581</v>
      </c>
      <c r="F201" s="98"/>
      <c r="G201" s="466">
        <v>60000</v>
      </c>
      <c r="H201" s="184">
        <f t="shared" si="87"/>
        <v>116872890.58000015</v>
      </c>
      <c r="I201" s="95"/>
      <c r="J201" s="95"/>
      <c r="K201" s="10">
        <f t="shared" si="88"/>
        <v>56182.869999999995</v>
      </c>
      <c r="L201" s="185">
        <f t="shared" si="86"/>
        <v>116929073.45000015</v>
      </c>
      <c r="M201" s="98"/>
      <c r="N201" s="98"/>
      <c r="O201" s="98"/>
      <c r="P201" s="98"/>
      <c r="Q201" s="98"/>
      <c r="R201" s="98"/>
      <c r="S201" s="98"/>
      <c r="T201" s="98"/>
      <c r="U201" s="98"/>
      <c r="V201" s="98"/>
      <c r="W201" s="98"/>
      <c r="X201" s="98"/>
      <c r="Y201" s="98"/>
      <c r="Z201" s="98"/>
      <c r="AA201" s="98"/>
      <c r="AB201" s="98"/>
      <c r="AC201" s="98"/>
      <c r="AD201" s="98"/>
      <c r="AE201" s="98"/>
      <c r="AF201" s="73">
        <v>65217.39</v>
      </c>
      <c r="AG201" s="98"/>
      <c r="AH201" s="73"/>
      <c r="AI201" s="73"/>
      <c r="AJ201" s="73"/>
      <c r="AK201" s="302"/>
      <c r="AL201" s="302">
        <v>1956.52</v>
      </c>
      <c r="AM201" s="302"/>
      <c r="AN201" s="302"/>
      <c r="AO201" s="302"/>
      <c r="AP201" s="185"/>
      <c r="AQ201" s="185"/>
      <c r="AR201" s="303"/>
      <c r="AS201" s="185"/>
      <c r="AT201" s="316">
        <v>3260.87</v>
      </c>
      <c r="AU201" s="521"/>
      <c r="AW201" s="115">
        <f t="shared" si="77"/>
        <v>65217.39</v>
      </c>
      <c r="AX201" s="115">
        <f t="shared" si="78"/>
        <v>65217.39</v>
      </c>
      <c r="AY201" s="112">
        <f t="shared" si="79"/>
        <v>0</v>
      </c>
      <c r="AZ201" s="115">
        <f t="shared" si="74"/>
        <v>0</v>
      </c>
      <c r="BA201" s="175">
        <f t="shared" si="80"/>
        <v>0</v>
      </c>
      <c r="BB201" s="118"/>
    </row>
    <row r="202" spans="1:54" s="134" customFormat="1" ht="31.5" x14ac:dyDescent="0.25">
      <c r="A202" s="649"/>
      <c r="B202" s="644"/>
      <c r="C202" s="641" t="s">
        <v>723</v>
      </c>
      <c r="D202" s="642"/>
      <c r="E202" s="648" t="s">
        <v>584</v>
      </c>
      <c r="F202" s="98"/>
      <c r="G202" s="466"/>
      <c r="H202" s="184">
        <f t="shared" si="87"/>
        <v>116872890.58000015</v>
      </c>
      <c r="I202" s="95"/>
      <c r="J202" s="95"/>
      <c r="K202" s="10">
        <f t="shared" si="88"/>
        <v>56182.869999999995</v>
      </c>
      <c r="L202" s="185">
        <f t="shared" si="86"/>
        <v>116929073.45000015</v>
      </c>
      <c r="M202" s="98"/>
      <c r="N202" s="73">
        <v>65217.39</v>
      </c>
      <c r="O202" s="98"/>
      <c r="P202" s="98"/>
      <c r="Q202" s="98"/>
      <c r="R202" s="98"/>
      <c r="S202" s="98"/>
      <c r="T202" s="98"/>
      <c r="U202" s="98"/>
      <c r="V202" s="98"/>
      <c r="W202" s="98"/>
      <c r="X202" s="98"/>
      <c r="Y202" s="98"/>
      <c r="Z202" s="98"/>
      <c r="AA202" s="98"/>
      <c r="AB202" s="98"/>
      <c r="AC202" s="98"/>
      <c r="AD202" s="98"/>
      <c r="AE202" s="98"/>
      <c r="AF202" s="73">
        <v>-65217.39</v>
      </c>
      <c r="AG202" s="98"/>
      <c r="AH202" s="73"/>
      <c r="AI202" s="73"/>
      <c r="AJ202" s="73"/>
      <c r="AK202" s="302"/>
      <c r="AL202" s="302"/>
      <c r="AM202" s="302"/>
      <c r="AN202" s="302"/>
      <c r="AO202" s="302"/>
      <c r="AP202" s="185"/>
      <c r="AQ202" s="185"/>
      <c r="AR202" s="303"/>
      <c r="AS202" s="185"/>
      <c r="AT202" s="303"/>
      <c r="AU202" s="521"/>
      <c r="AW202" s="115"/>
      <c r="AX202" s="115"/>
      <c r="AY202" s="112"/>
      <c r="AZ202" s="115"/>
      <c r="BA202" s="175"/>
      <c r="BB202" s="118"/>
    </row>
    <row r="203" spans="1:54" s="134" customFormat="1" ht="30" customHeight="1" x14ac:dyDescent="0.25">
      <c r="A203" s="557">
        <v>45594</v>
      </c>
      <c r="B203" s="460" t="s">
        <v>713</v>
      </c>
      <c r="C203" s="641" t="s">
        <v>720</v>
      </c>
      <c r="D203" s="642" t="s">
        <v>640</v>
      </c>
      <c r="E203" s="397" t="s">
        <v>711</v>
      </c>
      <c r="F203" s="98"/>
      <c r="G203" s="466">
        <v>380950</v>
      </c>
      <c r="H203" s="184">
        <f t="shared" si="87"/>
        <v>116491940.58000015</v>
      </c>
      <c r="I203" s="95"/>
      <c r="J203" s="95"/>
      <c r="K203" s="10">
        <f t="shared" si="88"/>
        <v>56182.869999999995</v>
      </c>
      <c r="L203" s="185">
        <f t="shared" si="86"/>
        <v>116548123.45000015</v>
      </c>
      <c r="M203" s="98"/>
      <c r="N203" s="98"/>
      <c r="O203" s="98"/>
      <c r="P203" s="98"/>
      <c r="Q203" s="73">
        <v>150000</v>
      </c>
      <c r="R203" s="73"/>
      <c r="S203" s="73"/>
      <c r="T203" s="73"/>
      <c r="U203" s="73"/>
      <c r="V203" s="73"/>
      <c r="W203" s="73">
        <v>196000</v>
      </c>
      <c r="X203" s="73"/>
      <c r="Y203" s="73">
        <v>55000</v>
      </c>
      <c r="Z203" s="98"/>
      <c r="AA203" s="98"/>
      <c r="AB203" s="98"/>
      <c r="AC203" s="98"/>
      <c r="AD203" s="98"/>
      <c r="AE203" s="98"/>
      <c r="AF203" s="98"/>
      <c r="AG203" s="98"/>
      <c r="AH203" s="73"/>
      <c r="AI203" s="73"/>
      <c r="AJ203" s="73"/>
      <c r="AK203" s="302"/>
      <c r="AL203" s="302">
        <v>12030</v>
      </c>
      <c r="AM203" s="302"/>
      <c r="AN203" s="302"/>
      <c r="AO203" s="302">
        <v>8020</v>
      </c>
      <c r="AP203" s="185"/>
      <c r="AQ203" s="185"/>
      <c r="AR203" s="303"/>
      <c r="AS203" s="185"/>
      <c r="AT203" s="303"/>
      <c r="AU203" s="521"/>
      <c r="AW203" s="115">
        <f t="shared" si="77"/>
        <v>401000</v>
      </c>
      <c r="AX203" s="115">
        <f t="shared" si="78"/>
        <v>401000</v>
      </c>
      <c r="AY203" s="112">
        <f>AW203-AX203</f>
        <v>0</v>
      </c>
      <c r="AZ203" s="115">
        <f t="shared" si="74"/>
        <v>0</v>
      </c>
      <c r="BA203" s="175">
        <f t="shared" si="80"/>
        <v>0</v>
      </c>
      <c r="BB203" s="118"/>
    </row>
    <row r="204" spans="1:54" s="134" customFormat="1" ht="26.25" customHeight="1" x14ac:dyDescent="0.25">
      <c r="A204" s="557">
        <v>45594</v>
      </c>
      <c r="B204" s="646" t="s">
        <v>714</v>
      </c>
      <c r="C204" s="645" t="s">
        <v>721</v>
      </c>
      <c r="D204" s="647" t="s">
        <v>712</v>
      </c>
      <c r="E204" s="439" t="s">
        <v>716</v>
      </c>
      <c r="F204" s="98"/>
      <c r="G204" s="466">
        <v>273214.28000000003</v>
      </c>
      <c r="H204" s="184">
        <f t="shared" si="87"/>
        <v>116218726.30000015</v>
      </c>
      <c r="I204" s="95"/>
      <c r="J204" s="95"/>
      <c r="K204" s="10">
        <f t="shared" si="88"/>
        <v>56182.869999999995</v>
      </c>
      <c r="L204" s="185">
        <f t="shared" si="86"/>
        <v>116274909.17000015</v>
      </c>
      <c r="M204" s="98"/>
      <c r="N204" s="8">
        <v>300000</v>
      </c>
      <c r="O204" s="98"/>
      <c r="P204" s="98"/>
      <c r="Q204" s="98"/>
      <c r="R204" s="98"/>
      <c r="S204" s="98"/>
      <c r="T204" s="98"/>
      <c r="U204" s="98"/>
      <c r="V204" s="98"/>
      <c r="W204" s="98"/>
      <c r="X204" s="98"/>
      <c r="Y204" s="98"/>
      <c r="Z204" s="98"/>
      <c r="AA204" s="98"/>
      <c r="AB204" s="98"/>
      <c r="AC204" s="98"/>
      <c r="AD204" s="98"/>
      <c r="AE204" s="98"/>
      <c r="AF204" s="98"/>
      <c r="AG204" s="98"/>
      <c r="AH204" s="73"/>
      <c r="AI204" s="73"/>
      <c r="AJ204" s="73"/>
      <c r="AK204" s="302">
        <v>13392.86</v>
      </c>
      <c r="AL204" s="302"/>
      <c r="AM204" s="302"/>
      <c r="AN204" s="302"/>
      <c r="AO204" s="302"/>
      <c r="AP204" s="185"/>
      <c r="AQ204" s="185"/>
      <c r="AR204" s="303"/>
      <c r="AS204" s="185"/>
      <c r="AT204" s="640">
        <v>13392.86</v>
      </c>
      <c r="AU204" s="521"/>
      <c r="AW204" s="115">
        <f t="shared" si="77"/>
        <v>300000</v>
      </c>
      <c r="AX204" s="115">
        <f t="shared" si="78"/>
        <v>300000</v>
      </c>
      <c r="AY204" s="112">
        <f t="shared" si="79"/>
        <v>0</v>
      </c>
      <c r="AZ204" s="115">
        <f t="shared" si="74"/>
        <v>0</v>
      </c>
      <c r="BA204" s="175">
        <f t="shared" si="80"/>
        <v>0</v>
      </c>
      <c r="BB204" s="118"/>
    </row>
    <row r="205" spans="1:54" s="134" customFormat="1" ht="30.75" customHeight="1" x14ac:dyDescent="0.25">
      <c r="A205" s="514">
        <v>45594</v>
      </c>
      <c r="B205" s="182"/>
      <c r="C205" s="182" t="s">
        <v>725</v>
      </c>
      <c r="D205" s="642" t="s">
        <v>640</v>
      </c>
      <c r="E205" s="191" t="s">
        <v>486</v>
      </c>
      <c r="F205" s="95"/>
      <c r="G205" s="95"/>
      <c r="H205" s="184">
        <f t="shared" si="87"/>
        <v>116218726.30000015</v>
      </c>
      <c r="I205" s="11">
        <v>500</v>
      </c>
      <c r="J205" s="95"/>
      <c r="K205" s="10">
        <f t="shared" si="88"/>
        <v>56682.869999999995</v>
      </c>
      <c r="L205" s="185">
        <f t="shared" si="86"/>
        <v>116275409.17000015</v>
      </c>
      <c r="M205" s="98"/>
      <c r="N205" s="98"/>
      <c r="O205" s="98"/>
      <c r="P205" s="98"/>
      <c r="Q205" s="98"/>
      <c r="R205" s="98"/>
      <c r="S205" s="98"/>
      <c r="T205" s="98"/>
      <c r="U205" s="98"/>
      <c r="V205" s="98"/>
      <c r="W205" s="98"/>
      <c r="X205" s="98"/>
      <c r="Y205" s="98"/>
      <c r="Z205" s="98"/>
      <c r="AA205" s="98"/>
      <c r="AB205" s="98"/>
      <c r="AC205" s="98"/>
      <c r="AD205" s="98"/>
      <c r="AE205" s="98"/>
      <c r="AF205" s="98"/>
      <c r="AG205" s="98"/>
      <c r="AH205" s="73"/>
      <c r="AI205" s="73"/>
      <c r="AJ205" s="73"/>
      <c r="AK205" s="302"/>
      <c r="AL205" s="302"/>
      <c r="AM205" s="302"/>
      <c r="AN205" s="302"/>
      <c r="AO205" s="302"/>
      <c r="AP205" s="185"/>
      <c r="AQ205" s="185"/>
      <c r="AR205" s="303"/>
      <c r="AS205" s="185"/>
      <c r="AT205" s="303"/>
      <c r="AU205" s="521"/>
      <c r="AW205" s="115">
        <f t="shared" si="77"/>
        <v>0</v>
      </c>
      <c r="AX205" s="115">
        <f t="shared" si="78"/>
        <v>0</v>
      </c>
      <c r="AY205" s="112">
        <f t="shared" si="79"/>
        <v>0</v>
      </c>
      <c r="AZ205" s="115">
        <f t="shared" si="74"/>
        <v>0</v>
      </c>
      <c r="BA205" s="175">
        <f t="shared" si="80"/>
        <v>0</v>
      </c>
      <c r="BB205" s="118"/>
    </row>
    <row r="206" spans="1:54" s="134" customFormat="1" ht="15.75" customHeight="1" x14ac:dyDescent="0.25">
      <c r="A206" s="558"/>
      <c r="B206" s="242"/>
      <c r="C206" s="242"/>
      <c r="D206" s="239"/>
      <c r="E206" s="215"/>
      <c r="F206" s="98"/>
      <c r="G206" s="98"/>
      <c r="H206" s="184">
        <f t="shared" si="87"/>
        <v>116218726.30000015</v>
      </c>
      <c r="I206" s="95"/>
      <c r="J206" s="95"/>
      <c r="K206" s="10">
        <f t="shared" ref="K206" si="89">K205+I206-J206</f>
        <v>56682.869999999995</v>
      </c>
      <c r="L206" s="185">
        <f t="shared" si="86"/>
        <v>116275409.17000015</v>
      </c>
      <c r="M206" s="98"/>
      <c r="N206" s="98"/>
      <c r="O206" s="98"/>
      <c r="P206" s="98"/>
      <c r="Q206" s="98"/>
      <c r="R206" s="98"/>
      <c r="S206" s="98"/>
      <c r="T206" s="98"/>
      <c r="U206" s="98"/>
      <c r="V206" s="98"/>
      <c r="W206" s="98"/>
      <c r="X206" s="98"/>
      <c r="Y206" s="98"/>
      <c r="Z206" s="98"/>
      <c r="AA206" s="98"/>
      <c r="AB206" s="98"/>
      <c r="AC206" s="98"/>
      <c r="AD206" s="98"/>
      <c r="AE206" s="98"/>
      <c r="AF206" s="98"/>
      <c r="AG206" s="98"/>
      <c r="AH206" s="73"/>
      <c r="AI206" s="73"/>
      <c r="AJ206" s="73"/>
      <c r="AK206" s="302"/>
      <c r="AL206" s="302"/>
      <c r="AM206" s="302"/>
      <c r="AN206" s="302"/>
      <c r="AO206" s="302"/>
      <c r="AP206" s="185"/>
      <c r="AQ206" s="185"/>
      <c r="AR206" s="303"/>
      <c r="AS206" s="185"/>
      <c r="AT206" s="303"/>
      <c r="AU206" s="521"/>
      <c r="AW206" s="115">
        <f t="shared" si="77"/>
        <v>0</v>
      </c>
      <c r="AX206" s="115">
        <f t="shared" si="78"/>
        <v>0</v>
      </c>
      <c r="AY206" s="112">
        <f t="shared" si="79"/>
        <v>0</v>
      </c>
      <c r="AZ206" s="115">
        <f t="shared" si="74"/>
        <v>0</v>
      </c>
      <c r="BA206" s="175">
        <f t="shared" si="80"/>
        <v>0</v>
      </c>
      <c r="BB206" s="118"/>
    </row>
    <row r="207" spans="1:54" s="111" customFormat="1" ht="16.5" customHeight="1" thickBot="1" x14ac:dyDescent="0.3">
      <c r="A207" s="522"/>
      <c r="B207" s="193"/>
      <c r="C207" s="193"/>
      <c r="D207" s="194"/>
      <c r="E207" s="410" t="s">
        <v>706</v>
      </c>
      <c r="F207" s="75">
        <f>SUM(F195:F206)</f>
        <v>600763.07000000007</v>
      </c>
      <c r="G207" s="75">
        <f>SUM(G195:G206)</f>
        <v>894476.28</v>
      </c>
      <c r="H207" s="196">
        <f>H206</f>
        <v>116218726.30000015</v>
      </c>
      <c r="I207" s="75">
        <f>SUM(I195:I206)</f>
        <v>500</v>
      </c>
      <c r="J207" s="75">
        <f>SUM(J195:J206)</f>
        <v>0</v>
      </c>
      <c r="K207" s="196">
        <f>K206</f>
        <v>56682.869999999995</v>
      </c>
      <c r="L207" s="196">
        <f>L206</f>
        <v>116275409.17000015</v>
      </c>
      <c r="M207" s="75">
        <f t="shared" ref="M207:AU207" si="90">SUM(M195:M206)</f>
        <v>135000</v>
      </c>
      <c r="N207" s="75">
        <f t="shared" si="90"/>
        <v>365217.39</v>
      </c>
      <c r="O207" s="75">
        <f t="shared" si="90"/>
        <v>0</v>
      </c>
      <c r="P207" s="75">
        <f t="shared" si="90"/>
        <v>0</v>
      </c>
      <c r="Q207" s="75">
        <f t="shared" si="90"/>
        <v>197200</v>
      </c>
      <c r="R207" s="75">
        <f t="shared" si="90"/>
        <v>0</v>
      </c>
      <c r="S207" s="75">
        <f t="shared" si="90"/>
        <v>0</v>
      </c>
      <c r="T207" s="75">
        <f t="shared" si="90"/>
        <v>0</v>
      </c>
      <c r="U207" s="75">
        <f t="shared" si="90"/>
        <v>0</v>
      </c>
      <c r="V207" s="75">
        <f t="shared" si="90"/>
        <v>0</v>
      </c>
      <c r="W207" s="75">
        <f t="shared" si="90"/>
        <v>196000</v>
      </c>
      <c r="X207" s="75">
        <f t="shared" si="90"/>
        <v>0</v>
      </c>
      <c r="Y207" s="75">
        <f t="shared" si="90"/>
        <v>55000</v>
      </c>
      <c r="Z207" s="75">
        <f t="shared" si="90"/>
        <v>0</v>
      </c>
      <c r="AA207" s="75">
        <f t="shared" si="90"/>
        <v>0</v>
      </c>
      <c r="AB207" s="75">
        <f t="shared" si="90"/>
        <v>0</v>
      </c>
      <c r="AC207" s="75">
        <f t="shared" si="90"/>
        <v>0</v>
      </c>
      <c r="AD207" s="75">
        <f t="shared" si="90"/>
        <v>0</v>
      </c>
      <c r="AE207" s="75">
        <f t="shared" si="90"/>
        <v>0</v>
      </c>
      <c r="AF207" s="75">
        <f t="shared" si="90"/>
        <v>0</v>
      </c>
      <c r="AG207" s="75">
        <f t="shared" si="90"/>
        <v>0</v>
      </c>
      <c r="AH207" s="75">
        <f t="shared" si="90"/>
        <v>0</v>
      </c>
      <c r="AI207" s="75">
        <f t="shared" si="90"/>
        <v>0</v>
      </c>
      <c r="AJ207" s="75">
        <f t="shared" si="90"/>
        <v>0</v>
      </c>
      <c r="AK207" s="75">
        <f t="shared" si="90"/>
        <v>13392.86</v>
      </c>
      <c r="AL207" s="75">
        <f t="shared" si="90"/>
        <v>15402.52</v>
      </c>
      <c r="AM207" s="75">
        <f t="shared" si="90"/>
        <v>472</v>
      </c>
      <c r="AN207" s="75">
        <f t="shared" si="90"/>
        <v>0</v>
      </c>
      <c r="AO207" s="75">
        <f t="shared" si="90"/>
        <v>8020</v>
      </c>
      <c r="AP207" s="75">
        <f t="shared" si="90"/>
        <v>0</v>
      </c>
      <c r="AQ207" s="75">
        <f t="shared" si="90"/>
        <v>0</v>
      </c>
      <c r="AR207" s="75">
        <f t="shared" si="90"/>
        <v>0</v>
      </c>
      <c r="AS207" s="75">
        <f t="shared" si="90"/>
        <v>0</v>
      </c>
      <c r="AT207" s="75">
        <f t="shared" si="90"/>
        <v>16653.73</v>
      </c>
      <c r="AU207" s="537">
        <f t="shared" si="90"/>
        <v>0</v>
      </c>
      <c r="AW207" s="115">
        <f t="shared" si="77"/>
        <v>948417.39</v>
      </c>
      <c r="AX207" s="115">
        <f t="shared" si="78"/>
        <v>948417.39</v>
      </c>
      <c r="AY207" s="112">
        <f t="shared" si="79"/>
        <v>0</v>
      </c>
      <c r="AZ207" s="115">
        <f t="shared" si="74"/>
        <v>0</v>
      </c>
      <c r="BA207" s="167">
        <f t="shared" si="80"/>
        <v>0</v>
      </c>
      <c r="BB207" s="168"/>
    </row>
    <row r="208" spans="1:54" s="134" customFormat="1" ht="15.75" customHeight="1" x14ac:dyDescent="0.25">
      <c r="A208" s="552"/>
      <c r="B208" s="242"/>
      <c r="C208" s="242"/>
      <c r="D208" s="248"/>
      <c r="E208" s="249"/>
      <c r="F208" s="95"/>
      <c r="G208" s="95"/>
      <c r="H208" s="325"/>
      <c r="I208" s="95"/>
      <c r="J208" s="95"/>
      <c r="K208" s="325"/>
      <c r="L208" s="96"/>
      <c r="M208" s="95"/>
      <c r="N208" s="95"/>
      <c r="O208" s="95"/>
      <c r="P208" s="95"/>
      <c r="Q208" s="95"/>
      <c r="R208" s="95"/>
      <c r="S208" s="95"/>
      <c r="T208" s="95"/>
      <c r="U208" s="95"/>
      <c r="V208" s="95"/>
      <c r="W208" s="95"/>
      <c r="X208" s="95"/>
      <c r="Y208" s="95"/>
      <c r="Z208" s="95"/>
      <c r="AA208" s="95"/>
      <c r="AB208" s="95"/>
      <c r="AC208" s="95"/>
      <c r="AD208" s="95"/>
      <c r="AE208" s="95"/>
      <c r="AF208" s="95"/>
      <c r="AG208" s="95"/>
      <c r="AH208" s="74"/>
      <c r="AI208" s="74"/>
      <c r="AJ208" s="74"/>
      <c r="AK208" s="186"/>
      <c r="AL208" s="186"/>
      <c r="AM208" s="186"/>
      <c r="AN208" s="186"/>
      <c r="AO208" s="186"/>
      <c r="AP208" s="186"/>
      <c r="AQ208" s="186"/>
      <c r="AR208" s="328"/>
      <c r="AS208" s="186"/>
      <c r="AT208" s="328"/>
      <c r="AU208" s="524"/>
      <c r="AW208" s="115">
        <f t="shared" si="77"/>
        <v>0</v>
      </c>
      <c r="AX208" s="115">
        <f t="shared" si="78"/>
        <v>0</v>
      </c>
      <c r="AY208" s="112">
        <f t="shared" si="79"/>
        <v>0</v>
      </c>
      <c r="AZ208" s="115">
        <f t="shared" si="74"/>
        <v>0</v>
      </c>
      <c r="BA208" s="175">
        <f t="shared" si="80"/>
        <v>0</v>
      </c>
      <c r="BB208" s="118"/>
    </row>
    <row r="209" spans="1:54" s="134" customFormat="1" ht="32.25" customHeight="1" x14ac:dyDescent="0.25">
      <c r="A209" s="557">
        <v>45600</v>
      </c>
      <c r="B209" s="634" t="s">
        <v>729</v>
      </c>
      <c r="C209" s="661">
        <v>92033640</v>
      </c>
      <c r="D209" s="642" t="s">
        <v>640</v>
      </c>
      <c r="E209" s="468" t="s">
        <v>730</v>
      </c>
      <c r="F209" s="95"/>
      <c r="G209" s="655">
        <v>279300</v>
      </c>
      <c r="H209" s="66">
        <f>H206+F209-G209</f>
        <v>115939426.30000015</v>
      </c>
      <c r="I209" s="95"/>
      <c r="J209" s="95"/>
      <c r="K209" s="66">
        <f>K206+I209-J209</f>
        <v>56682.869999999995</v>
      </c>
      <c r="L209" s="185">
        <f>H209+K209</f>
        <v>115996109.17000015</v>
      </c>
      <c r="M209" s="95"/>
      <c r="N209" s="95"/>
      <c r="O209" s="95"/>
      <c r="P209" s="95"/>
      <c r="Q209" s="95"/>
      <c r="R209" s="95"/>
      <c r="S209" s="95"/>
      <c r="T209" s="95"/>
      <c r="U209" s="95"/>
      <c r="V209" s="95"/>
      <c r="W209" s="95"/>
      <c r="X209" s="95"/>
      <c r="Y209" s="11">
        <v>294000</v>
      </c>
      <c r="Z209" s="95"/>
      <c r="AA209" s="95"/>
      <c r="AB209" s="95"/>
      <c r="AC209" s="95"/>
      <c r="AD209" s="95"/>
      <c r="AE209" s="95"/>
      <c r="AF209" s="95"/>
      <c r="AG209" s="95"/>
      <c r="AH209" s="74"/>
      <c r="AI209" s="74"/>
      <c r="AJ209" s="74"/>
      <c r="AK209" s="74"/>
      <c r="AL209" s="74">
        <v>8820</v>
      </c>
      <c r="AM209" s="74"/>
      <c r="AN209" s="74"/>
      <c r="AO209" s="74">
        <v>5880</v>
      </c>
      <c r="AP209" s="74"/>
      <c r="AQ209" s="74"/>
      <c r="AR209" s="330"/>
      <c r="AS209" s="74"/>
      <c r="AT209" s="330"/>
      <c r="AU209" s="520"/>
      <c r="AW209" s="115">
        <f t="shared" si="77"/>
        <v>294000</v>
      </c>
      <c r="AX209" s="115">
        <f t="shared" si="78"/>
        <v>294000</v>
      </c>
      <c r="AY209" s="112">
        <f t="shared" si="79"/>
        <v>0</v>
      </c>
      <c r="AZ209" s="115">
        <f t="shared" si="74"/>
        <v>0</v>
      </c>
      <c r="BA209" s="175">
        <f t="shared" si="80"/>
        <v>0</v>
      </c>
      <c r="BB209" s="118"/>
    </row>
    <row r="210" spans="1:54" s="134" customFormat="1" ht="27" customHeight="1" x14ac:dyDescent="0.25">
      <c r="A210" s="649">
        <v>45608</v>
      </c>
      <c r="B210" s="650" t="s">
        <v>731</v>
      </c>
      <c r="C210" s="663">
        <v>92033641</v>
      </c>
      <c r="D210" s="642" t="s">
        <v>675</v>
      </c>
      <c r="E210" s="468" t="s">
        <v>734</v>
      </c>
      <c r="F210" s="95"/>
      <c r="G210" s="498">
        <v>135000</v>
      </c>
      <c r="H210" s="66">
        <f>H209+F210-G210</f>
        <v>115804426.30000015</v>
      </c>
      <c r="I210" s="95"/>
      <c r="J210" s="95"/>
      <c r="K210" s="66">
        <f>K209+I210-J210</f>
        <v>56682.869999999995</v>
      </c>
      <c r="L210" s="185">
        <f>H210+K210</f>
        <v>115861109.17000015</v>
      </c>
      <c r="M210" s="95"/>
      <c r="N210" s="95"/>
      <c r="O210" s="95"/>
      <c r="P210" s="95"/>
      <c r="Q210" s="95"/>
      <c r="R210" s="95"/>
      <c r="S210" s="95"/>
      <c r="T210" s="95"/>
      <c r="U210" s="95"/>
      <c r="V210" s="95"/>
      <c r="W210" s="95"/>
      <c r="X210" s="95"/>
      <c r="Y210" s="95"/>
      <c r="Z210" s="95"/>
      <c r="AA210" s="95"/>
      <c r="AB210" s="95"/>
      <c r="AC210" s="95"/>
      <c r="AD210" s="95"/>
      <c r="AE210" s="95"/>
      <c r="AF210" s="11">
        <v>135000</v>
      </c>
      <c r="AG210" s="95"/>
      <c r="AH210" s="74"/>
      <c r="AI210" s="74"/>
      <c r="AJ210" s="74"/>
      <c r="AK210" s="74"/>
      <c r="AL210" s="74"/>
      <c r="AM210" s="74"/>
      <c r="AN210" s="74"/>
      <c r="AO210" s="74"/>
      <c r="AP210" s="74"/>
      <c r="AQ210" s="74"/>
      <c r="AR210" s="330"/>
      <c r="AS210" s="74"/>
      <c r="AT210" s="330"/>
      <c r="AU210" s="520"/>
      <c r="AW210" s="115">
        <f t="shared" si="77"/>
        <v>135000</v>
      </c>
      <c r="AX210" s="115">
        <f t="shared" si="78"/>
        <v>135000</v>
      </c>
      <c r="AY210" s="112">
        <f t="shared" si="79"/>
        <v>0</v>
      </c>
      <c r="AZ210" s="115">
        <f t="shared" si="74"/>
        <v>0</v>
      </c>
      <c r="BA210" s="175">
        <f t="shared" si="80"/>
        <v>0</v>
      </c>
      <c r="BB210" s="118"/>
    </row>
    <row r="211" spans="1:54" s="134" customFormat="1" ht="40.5" customHeight="1" x14ac:dyDescent="0.25">
      <c r="A211" s="558"/>
      <c r="B211" s="213"/>
      <c r="C211" s="351" t="s">
        <v>740</v>
      </c>
      <c r="D211" s="239"/>
      <c r="E211" s="398" t="s">
        <v>799</v>
      </c>
      <c r="F211" s="98"/>
      <c r="G211" s="98"/>
      <c r="H211" s="66">
        <f t="shared" ref="H211:H222" si="91">H210+F211-G211</f>
        <v>115804426.30000015</v>
      </c>
      <c r="I211" s="95"/>
      <c r="J211" s="95"/>
      <c r="K211" s="66">
        <f t="shared" ref="K211:K231" si="92">K210+I211-J211</f>
        <v>56682.869999999995</v>
      </c>
      <c r="L211" s="185">
        <f t="shared" ref="L211:L231" si="93">H211+K211</f>
        <v>115861109.17000015</v>
      </c>
      <c r="M211" s="8">
        <v>135000</v>
      </c>
      <c r="N211" s="98"/>
      <c r="O211" s="98"/>
      <c r="P211" s="98"/>
      <c r="Q211" s="98"/>
      <c r="R211" s="98"/>
      <c r="S211" s="98"/>
      <c r="T211" s="98"/>
      <c r="U211" s="98"/>
      <c r="V211" s="98"/>
      <c r="W211" s="98"/>
      <c r="X211" s="98"/>
      <c r="Y211" s="98"/>
      <c r="Z211" s="98"/>
      <c r="AA211" s="98"/>
      <c r="AB211" s="98"/>
      <c r="AC211" s="98"/>
      <c r="AD211" s="98"/>
      <c r="AE211" s="98"/>
      <c r="AF211" s="8">
        <v>-135000</v>
      </c>
      <c r="AG211" s="98"/>
      <c r="AH211" s="73"/>
      <c r="AI211" s="73"/>
      <c r="AJ211" s="73"/>
      <c r="AK211" s="73"/>
      <c r="AL211" s="73"/>
      <c r="AM211" s="73"/>
      <c r="AN211" s="73"/>
      <c r="AO211" s="73"/>
      <c r="AP211" s="73"/>
      <c r="AQ211" s="73"/>
      <c r="AR211" s="316"/>
      <c r="AS211" s="73"/>
      <c r="AT211" s="316"/>
      <c r="AU211" s="519"/>
      <c r="AW211" s="115">
        <f t="shared" ref="AW211" si="94">G211+J211+SUM(AH211:AU211)</f>
        <v>0</v>
      </c>
      <c r="AX211" s="115">
        <f t="shared" ref="AX211" si="95">SUM(M211:AG211)</f>
        <v>0</v>
      </c>
      <c r="AY211" s="112">
        <f t="shared" ref="AY211" si="96">AW211-AX211</f>
        <v>0</v>
      </c>
      <c r="AZ211" s="115">
        <f t="shared" ref="AZ211" si="97">AY211-J211</f>
        <v>0</v>
      </c>
      <c r="BA211" s="175">
        <f t="shared" ref="BA211" si="98">AY211-AZ211</f>
        <v>0</v>
      </c>
      <c r="BB211" s="118"/>
    </row>
    <row r="212" spans="1:54" s="134" customFormat="1" ht="33.75" customHeight="1" x14ac:dyDescent="0.25">
      <c r="A212" s="649">
        <v>45608</v>
      </c>
      <c r="B212" s="650" t="s">
        <v>732</v>
      </c>
      <c r="C212" s="663">
        <v>92033642</v>
      </c>
      <c r="D212" s="642" t="s">
        <v>675</v>
      </c>
      <c r="E212" s="468" t="s">
        <v>735</v>
      </c>
      <c r="F212" s="98"/>
      <c r="G212" s="498">
        <v>173000</v>
      </c>
      <c r="H212" s="66">
        <f t="shared" si="91"/>
        <v>115631426.30000015</v>
      </c>
      <c r="I212" s="95"/>
      <c r="J212" s="95"/>
      <c r="K212" s="66">
        <f t="shared" si="92"/>
        <v>56682.869999999995</v>
      </c>
      <c r="L212" s="185">
        <f t="shared" si="93"/>
        <v>115688109.17000015</v>
      </c>
      <c r="M212" s="98"/>
      <c r="N212" s="98"/>
      <c r="O212" s="98"/>
      <c r="P212" s="98"/>
      <c r="Q212" s="98"/>
      <c r="R212" s="98"/>
      <c r="S212" s="98"/>
      <c r="T212" s="98"/>
      <c r="U212" s="98"/>
      <c r="V212" s="98"/>
      <c r="W212" s="98"/>
      <c r="X212" s="98"/>
      <c r="Y212" s="98"/>
      <c r="Z212" s="98"/>
      <c r="AA212" s="98"/>
      <c r="AB212" s="98"/>
      <c r="AC212" s="98"/>
      <c r="AD212" s="98"/>
      <c r="AE212" s="98"/>
      <c r="AF212" s="8">
        <v>173000</v>
      </c>
      <c r="AG212" s="98"/>
      <c r="AH212" s="73"/>
      <c r="AI212" s="73"/>
      <c r="AJ212" s="73"/>
      <c r="AK212" s="73"/>
      <c r="AL212" s="73"/>
      <c r="AM212" s="73"/>
      <c r="AN212" s="73"/>
      <c r="AO212" s="73"/>
      <c r="AP212" s="73"/>
      <c r="AQ212" s="73"/>
      <c r="AR212" s="316"/>
      <c r="AS212" s="73"/>
      <c r="AT212" s="316"/>
      <c r="AU212" s="519"/>
      <c r="AW212" s="115">
        <f t="shared" si="77"/>
        <v>173000</v>
      </c>
      <c r="AX212" s="115">
        <f t="shared" si="78"/>
        <v>173000</v>
      </c>
      <c r="AY212" s="112">
        <f t="shared" si="79"/>
        <v>0</v>
      </c>
      <c r="AZ212" s="115">
        <f t="shared" si="74"/>
        <v>0</v>
      </c>
      <c r="BA212" s="175">
        <f t="shared" si="80"/>
        <v>0</v>
      </c>
      <c r="BB212" s="118"/>
    </row>
    <row r="213" spans="1:54" s="134" customFormat="1" ht="33" customHeight="1" x14ac:dyDescent="0.25">
      <c r="A213" s="507">
        <v>45611</v>
      </c>
      <c r="B213" s="213"/>
      <c r="C213" s="351" t="s">
        <v>741</v>
      </c>
      <c r="D213" s="239"/>
      <c r="E213" s="398" t="s">
        <v>742</v>
      </c>
      <c r="F213" s="98"/>
      <c r="G213" s="98"/>
      <c r="H213" s="66">
        <f t="shared" si="91"/>
        <v>115631426.30000015</v>
      </c>
      <c r="I213" s="95"/>
      <c r="J213" s="95"/>
      <c r="K213" s="66">
        <f t="shared" si="92"/>
        <v>56682.869999999995</v>
      </c>
      <c r="L213" s="185">
        <f t="shared" si="93"/>
        <v>115688109.17000015</v>
      </c>
      <c r="M213" s="98"/>
      <c r="N213" s="98"/>
      <c r="O213" s="98"/>
      <c r="P213" s="98"/>
      <c r="Q213" s="98"/>
      <c r="R213" s="98"/>
      <c r="S213" s="8">
        <f>173000-21000</f>
        <v>152000</v>
      </c>
      <c r="T213" s="98"/>
      <c r="U213" s="98"/>
      <c r="V213" s="98"/>
      <c r="W213" s="98"/>
      <c r="X213" s="98"/>
      <c r="Y213" s="98"/>
      <c r="Z213" s="98"/>
      <c r="AA213" s="98"/>
      <c r="AB213" s="98"/>
      <c r="AC213" s="98"/>
      <c r="AD213" s="98"/>
      <c r="AE213" s="98"/>
      <c r="AF213" s="8">
        <v>-152000</v>
      </c>
      <c r="AG213" s="98"/>
      <c r="AH213" s="73"/>
      <c r="AI213" s="73"/>
      <c r="AJ213" s="73"/>
      <c r="AK213" s="73"/>
      <c r="AL213" s="73"/>
      <c r="AM213" s="73"/>
      <c r="AN213" s="73"/>
      <c r="AO213" s="73"/>
      <c r="AP213" s="73"/>
      <c r="AQ213" s="73"/>
      <c r="AR213" s="316"/>
      <c r="AS213" s="73"/>
      <c r="AT213" s="316"/>
      <c r="AU213" s="519"/>
      <c r="AW213" s="115">
        <f t="shared" ref="AW213" si="99">G213+J213+SUM(AH213:AU213)</f>
        <v>0</v>
      </c>
      <c r="AX213" s="115">
        <f t="shared" ref="AX213" si="100">SUM(M213:AG213)</f>
        <v>0</v>
      </c>
      <c r="AY213" s="112">
        <f t="shared" ref="AY213" si="101">AW213-AX213</f>
        <v>0</v>
      </c>
      <c r="AZ213" s="115">
        <f t="shared" ref="AZ213" si="102">AY213-J213</f>
        <v>0</v>
      </c>
      <c r="BA213" s="175">
        <f t="shared" ref="BA213" si="103">AY213-AZ213</f>
        <v>0</v>
      </c>
      <c r="BB213" s="118"/>
    </row>
    <row r="214" spans="1:54" s="134" customFormat="1" ht="30.75" customHeight="1" x14ac:dyDescent="0.25">
      <c r="A214" s="649">
        <v>45608</v>
      </c>
      <c r="B214" s="650" t="s">
        <v>733</v>
      </c>
      <c r="C214" s="645" t="s">
        <v>748</v>
      </c>
      <c r="D214" s="642" t="s">
        <v>51</v>
      </c>
      <c r="E214" s="440" t="s">
        <v>736</v>
      </c>
      <c r="F214" s="98"/>
      <c r="G214" s="73">
        <v>53941.11</v>
      </c>
      <c r="H214" s="66">
        <f t="shared" si="91"/>
        <v>115577485.19000015</v>
      </c>
      <c r="I214" s="95"/>
      <c r="J214" s="95"/>
      <c r="K214" s="66">
        <f t="shared" si="92"/>
        <v>56682.869999999995</v>
      </c>
      <c r="L214" s="185">
        <f t="shared" si="93"/>
        <v>115634168.06000015</v>
      </c>
      <c r="M214" s="98"/>
      <c r="N214" s="98"/>
      <c r="O214" s="98"/>
      <c r="P214" s="98"/>
      <c r="Q214" s="98"/>
      <c r="R214" s="98"/>
      <c r="S214" s="98"/>
      <c r="T214" s="98"/>
      <c r="U214" s="98"/>
      <c r="V214" s="98"/>
      <c r="W214" s="98"/>
      <c r="X214" s="98"/>
      <c r="Y214" s="98"/>
      <c r="Z214" s="98"/>
      <c r="AA214" s="98"/>
      <c r="AB214" s="98"/>
      <c r="AC214" s="98"/>
      <c r="AD214" s="98"/>
      <c r="AE214" s="98"/>
      <c r="AF214" s="98"/>
      <c r="AG214" s="98"/>
      <c r="AH214" s="73"/>
      <c r="AI214" s="73"/>
      <c r="AJ214" s="73"/>
      <c r="AK214" s="73">
        <v>-13392.86</v>
      </c>
      <c r="AL214" s="73">
        <v>-15402.52</v>
      </c>
      <c r="AM214" s="73">
        <v>-472</v>
      </c>
      <c r="AN214" s="73"/>
      <c r="AO214" s="73">
        <v>-8020</v>
      </c>
      <c r="AP214" s="73"/>
      <c r="AQ214" s="73"/>
      <c r="AR214" s="316"/>
      <c r="AS214" s="73"/>
      <c r="AT214" s="316">
        <v>-16653.73</v>
      </c>
      <c r="AU214" s="519"/>
      <c r="AW214" s="115">
        <f t="shared" si="77"/>
        <v>0</v>
      </c>
      <c r="AX214" s="115">
        <f t="shared" si="78"/>
        <v>0</v>
      </c>
      <c r="AY214" s="112">
        <f t="shared" si="79"/>
        <v>0</v>
      </c>
      <c r="AZ214" s="115">
        <f t="shared" si="74"/>
        <v>0</v>
      </c>
      <c r="BA214" s="175">
        <f t="shared" si="80"/>
        <v>0</v>
      </c>
      <c r="BB214" s="118"/>
    </row>
    <row r="215" spans="1:54" s="134" customFormat="1" ht="30.75" customHeight="1" x14ac:dyDescent="0.25">
      <c r="A215" s="518">
        <v>45617</v>
      </c>
      <c r="B215" s="213"/>
      <c r="C215" s="182" t="s">
        <v>749</v>
      </c>
      <c r="D215" s="391" t="s">
        <v>398</v>
      </c>
      <c r="E215" s="117" t="s">
        <v>739</v>
      </c>
      <c r="F215" s="73">
        <v>281123.93</v>
      </c>
      <c r="G215" s="73"/>
      <c r="H215" s="66">
        <f t="shared" si="91"/>
        <v>115858609.12000015</v>
      </c>
      <c r="I215" s="95"/>
      <c r="J215" s="95"/>
      <c r="K215" s="66">
        <f t="shared" si="92"/>
        <v>56682.869999999995</v>
      </c>
      <c r="L215" s="185">
        <f t="shared" si="93"/>
        <v>115915291.99000016</v>
      </c>
      <c r="M215" s="98"/>
      <c r="N215" s="98"/>
      <c r="O215" s="98"/>
      <c r="P215" s="98"/>
      <c r="Q215" s="98"/>
      <c r="R215" s="98"/>
      <c r="S215" s="98"/>
      <c r="T215" s="98"/>
      <c r="U215" s="98"/>
      <c r="V215" s="98"/>
      <c r="W215" s="98"/>
      <c r="X215" s="98"/>
      <c r="Y215" s="98"/>
      <c r="Z215" s="98"/>
      <c r="AA215" s="98"/>
      <c r="AB215" s="98"/>
      <c r="AC215" s="98"/>
      <c r="AD215" s="98"/>
      <c r="AE215" s="98"/>
      <c r="AF215" s="98"/>
      <c r="AG215" s="98"/>
      <c r="AH215" s="73"/>
      <c r="AI215" s="73"/>
      <c r="AJ215" s="73"/>
      <c r="AK215" s="73"/>
      <c r="AL215" s="73"/>
      <c r="AM215" s="73"/>
      <c r="AN215" s="73"/>
      <c r="AO215" s="73"/>
      <c r="AP215" s="73"/>
      <c r="AQ215" s="73"/>
      <c r="AR215" s="316"/>
      <c r="AS215" s="73"/>
      <c r="AT215" s="316"/>
      <c r="AU215" s="519"/>
      <c r="AW215" s="115">
        <f t="shared" ref="AW215" si="104">G215+J215+SUM(AH215:AU215)</f>
        <v>0</v>
      </c>
      <c r="AX215" s="115">
        <f t="shared" ref="AX215" si="105">SUM(M215:AG215)</f>
        <v>0</v>
      </c>
      <c r="AY215" s="112">
        <f t="shared" ref="AY215" si="106">AW215-AX215</f>
        <v>0</v>
      </c>
      <c r="AZ215" s="115">
        <f t="shared" ref="AZ215" si="107">AY215-J215</f>
        <v>0</v>
      </c>
      <c r="BA215" s="175">
        <f t="shared" ref="BA215" si="108">AY215-AZ215</f>
        <v>0</v>
      </c>
      <c r="BB215" s="118"/>
    </row>
    <row r="216" spans="1:54" s="134" customFormat="1" ht="33.75" customHeight="1" x14ac:dyDescent="0.25">
      <c r="A216" s="649">
        <v>45608</v>
      </c>
      <c r="B216" s="213"/>
      <c r="C216" s="182" t="s">
        <v>750</v>
      </c>
      <c r="D216" s="391" t="s">
        <v>398</v>
      </c>
      <c r="E216" s="117" t="s">
        <v>738</v>
      </c>
      <c r="F216" s="73">
        <v>143606.99</v>
      </c>
      <c r="G216" s="98"/>
      <c r="H216" s="66">
        <f t="shared" si="91"/>
        <v>116002216.11000015</v>
      </c>
      <c r="I216" s="95"/>
      <c r="J216" s="95"/>
      <c r="K216" s="66">
        <f t="shared" si="92"/>
        <v>56682.869999999995</v>
      </c>
      <c r="L216" s="185">
        <f t="shared" si="93"/>
        <v>116058898.98000015</v>
      </c>
      <c r="M216" s="98"/>
      <c r="N216" s="98"/>
      <c r="O216" s="98"/>
      <c r="P216" s="98"/>
      <c r="Q216" s="98"/>
      <c r="R216" s="98"/>
      <c r="S216" s="98"/>
      <c r="T216" s="98"/>
      <c r="U216" s="98"/>
      <c r="V216" s="98"/>
      <c r="W216" s="98"/>
      <c r="X216" s="98"/>
      <c r="Y216" s="98"/>
      <c r="Z216" s="98"/>
      <c r="AA216" s="98"/>
      <c r="AB216" s="98"/>
      <c r="AC216" s="98"/>
      <c r="AD216" s="98"/>
      <c r="AE216" s="98"/>
      <c r="AF216" s="98"/>
      <c r="AG216" s="98"/>
      <c r="AH216" s="73"/>
      <c r="AI216" s="73"/>
      <c r="AJ216" s="73"/>
      <c r="AK216" s="73"/>
      <c r="AL216" s="73"/>
      <c r="AM216" s="73"/>
      <c r="AN216" s="73"/>
      <c r="AO216" s="73"/>
      <c r="AP216" s="73"/>
      <c r="AQ216" s="73"/>
      <c r="AR216" s="316"/>
      <c r="AS216" s="73"/>
      <c r="AT216" s="316"/>
      <c r="AU216" s="519"/>
      <c r="AW216" s="115">
        <f t="shared" si="77"/>
        <v>0</v>
      </c>
      <c r="AX216" s="115">
        <f t="shared" si="78"/>
        <v>0</v>
      </c>
      <c r="AY216" s="112">
        <f t="shared" si="79"/>
        <v>0</v>
      </c>
      <c r="AZ216" s="115">
        <f t="shared" si="74"/>
        <v>0</v>
      </c>
      <c r="BA216" s="175">
        <f t="shared" si="80"/>
        <v>0</v>
      </c>
      <c r="BB216" s="118"/>
    </row>
    <row r="217" spans="1:54" s="134" customFormat="1" ht="35.25" hidden="1" customHeight="1" x14ac:dyDescent="0.25">
      <c r="A217" s="649"/>
      <c r="B217" s="213"/>
      <c r="C217" s="182"/>
      <c r="D217" s="391"/>
      <c r="E217" s="285"/>
      <c r="F217" s="73"/>
      <c r="G217" s="98"/>
      <c r="H217" s="66">
        <f t="shared" si="91"/>
        <v>116002216.11000015</v>
      </c>
      <c r="I217" s="95"/>
      <c r="J217" s="95"/>
      <c r="K217" s="66">
        <f t="shared" si="92"/>
        <v>56682.869999999995</v>
      </c>
      <c r="L217" s="185">
        <f t="shared" si="93"/>
        <v>116058898.98000015</v>
      </c>
      <c r="M217" s="98"/>
      <c r="N217" s="98"/>
      <c r="O217" s="98"/>
      <c r="P217" s="98"/>
      <c r="Q217" s="98"/>
      <c r="R217" s="98"/>
      <c r="S217" s="98"/>
      <c r="T217" s="98"/>
      <c r="U217" s="98"/>
      <c r="V217" s="98"/>
      <c r="W217" s="98"/>
      <c r="X217" s="98"/>
      <c r="Y217" s="98"/>
      <c r="Z217" s="98"/>
      <c r="AA217" s="98"/>
      <c r="AB217" s="98"/>
      <c r="AC217" s="98"/>
      <c r="AD217" s="98"/>
      <c r="AE217" s="98"/>
      <c r="AF217" s="98"/>
      <c r="AG217" s="98"/>
      <c r="AH217" s="73"/>
      <c r="AI217" s="73"/>
      <c r="AJ217" s="73"/>
      <c r="AK217" s="73"/>
      <c r="AL217" s="73"/>
      <c r="AM217" s="73"/>
      <c r="AN217" s="73"/>
      <c r="AO217" s="73"/>
      <c r="AP217" s="73"/>
      <c r="AQ217" s="73"/>
      <c r="AR217" s="316"/>
      <c r="AS217" s="73"/>
      <c r="AT217" s="316"/>
      <c r="AU217" s="519"/>
      <c r="AW217" s="115">
        <f t="shared" ref="AW217" si="109">G217+J217+SUM(AH217:AU217)</f>
        <v>0</v>
      </c>
      <c r="AX217" s="115">
        <f t="shared" ref="AX217" si="110">SUM(M217:AG217)</f>
        <v>0</v>
      </c>
      <c r="AY217" s="112">
        <f t="shared" ref="AY217" si="111">AW217-AX217</f>
        <v>0</v>
      </c>
      <c r="AZ217" s="115">
        <f t="shared" ref="AZ217" si="112">AY217-J217</f>
        <v>0</v>
      </c>
      <c r="BA217" s="175">
        <f t="shared" ref="BA217" si="113">AY217-AZ217</f>
        <v>0</v>
      </c>
      <c r="BB217" s="118"/>
    </row>
    <row r="218" spans="1:54" s="134" customFormat="1" ht="36" customHeight="1" x14ac:dyDescent="0.25">
      <c r="A218" s="649">
        <v>45608</v>
      </c>
      <c r="B218" s="213"/>
      <c r="C218" s="182" t="s">
        <v>751</v>
      </c>
      <c r="D218" s="391" t="s">
        <v>398</v>
      </c>
      <c r="E218" s="117" t="s">
        <v>737</v>
      </c>
      <c r="F218" s="73">
        <v>297771.2</v>
      </c>
      <c r="G218" s="98"/>
      <c r="H218" s="66">
        <f t="shared" si="91"/>
        <v>116299987.31000015</v>
      </c>
      <c r="I218" s="95"/>
      <c r="J218" s="95"/>
      <c r="K218" s="66">
        <f t="shared" si="92"/>
        <v>56682.869999999995</v>
      </c>
      <c r="L218" s="185">
        <f t="shared" si="93"/>
        <v>116356670.18000016</v>
      </c>
      <c r="M218" s="98"/>
      <c r="N218" s="98"/>
      <c r="O218" s="98"/>
      <c r="P218" s="98"/>
      <c r="Q218" s="98"/>
      <c r="R218" s="98"/>
      <c r="S218" s="98"/>
      <c r="T218" s="98"/>
      <c r="U218" s="98"/>
      <c r="V218" s="98"/>
      <c r="W218" s="98"/>
      <c r="X218" s="98"/>
      <c r="Y218" s="98"/>
      <c r="Z218" s="98"/>
      <c r="AA218" s="98"/>
      <c r="AB218" s="98"/>
      <c r="AC218" s="98"/>
      <c r="AD218" s="98"/>
      <c r="AE218" s="98"/>
      <c r="AF218" s="98"/>
      <c r="AG218" s="98"/>
      <c r="AH218" s="73"/>
      <c r="AI218" s="73"/>
      <c r="AJ218" s="73"/>
      <c r="AK218" s="73"/>
      <c r="AL218" s="73"/>
      <c r="AM218" s="73"/>
      <c r="AN218" s="73"/>
      <c r="AO218" s="73"/>
      <c r="AP218" s="73"/>
      <c r="AQ218" s="73"/>
      <c r="AR218" s="316"/>
      <c r="AS218" s="73"/>
      <c r="AT218" s="316"/>
      <c r="AU218" s="519"/>
      <c r="AW218" s="115">
        <f t="shared" si="77"/>
        <v>0</v>
      </c>
      <c r="AX218" s="115">
        <f t="shared" si="78"/>
        <v>0</v>
      </c>
      <c r="AY218" s="112">
        <f t="shared" si="79"/>
        <v>0</v>
      </c>
      <c r="AZ218" s="115">
        <f t="shared" si="74"/>
        <v>0</v>
      </c>
      <c r="BA218" s="175">
        <f t="shared" si="80"/>
        <v>0</v>
      </c>
      <c r="BB218" s="118"/>
    </row>
    <row r="219" spans="1:54" s="134" customFormat="1" ht="37.5" customHeight="1" x14ac:dyDescent="0.25">
      <c r="A219" s="665">
        <v>45610</v>
      </c>
      <c r="B219" s="213"/>
      <c r="C219" s="464" t="s">
        <v>746</v>
      </c>
      <c r="D219" s="391" t="s">
        <v>398</v>
      </c>
      <c r="E219" s="93" t="s">
        <v>747</v>
      </c>
      <c r="F219" s="98"/>
      <c r="G219" s="8">
        <v>20000</v>
      </c>
      <c r="H219" s="66">
        <f t="shared" si="91"/>
        <v>116279987.31000015</v>
      </c>
      <c r="I219" s="95"/>
      <c r="J219" s="95"/>
      <c r="K219" s="66">
        <f t="shared" si="92"/>
        <v>56682.869999999995</v>
      </c>
      <c r="L219" s="185">
        <f t="shared" si="93"/>
        <v>116336670.18000016</v>
      </c>
      <c r="M219" s="98"/>
      <c r="N219" s="98"/>
      <c r="O219" s="98"/>
      <c r="P219" s="98"/>
      <c r="Q219" s="98"/>
      <c r="R219" s="98"/>
      <c r="S219" s="98"/>
      <c r="T219" s="98"/>
      <c r="U219" s="98"/>
      <c r="V219" s="98"/>
      <c r="W219" s="98"/>
      <c r="X219" s="98"/>
      <c r="Y219" s="98"/>
      <c r="Z219" s="98"/>
      <c r="AA219" s="98"/>
      <c r="AB219" s="98"/>
      <c r="AC219" s="98"/>
      <c r="AD219" s="98"/>
      <c r="AE219" s="98"/>
      <c r="AF219" s="98"/>
      <c r="AG219" s="98"/>
      <c r="AH219" s="73"/>
      <c r="AI219" s="73"/>
      <c r="AJ219" s="73"/>
      <c r="AK219" s="73"/>
      <c r="AL219" s="73"/>
      <c r="AM219" s="73"/>
      <c r="AN219" s="73"/>
      <c r="AO219" s="73"/>
      <c r="AP219" s="73"/>
      <c r="AQ219" s="73"/>
      <c r="AR219" s="316"/>
      <c r="AS219" s="73"/>
      <c r="AT219" s="316"/>
      <c r="AU219" s="519"/>
      <c r="AW219" s="115">
        <f t="shared" ref="AW219" si="114">G219+J219+SUM(AH219:AU219)</f>
        <v>20000</v>
      </c>
      <c r="AX219" s="115">
        <f t="shared" ref="AX219" si="115">SUM(M219:AG219)</f>
        <v>0</v>
      </c>
      <c r="AY219" s="112">
        <f t="shared" ref="AY219" si="116">AW219-AX219</f>
        <v>20000</v>
      </c>
      <c r="AZ219" s="115">
        <f t="shared" ref="AZ219" si="117">AY219-J219</f>
        <v>20000</v>
      </c>
      <c r="BA219" s="175">
        <f t="shared" ref="BA219" si="118">AY219-AZ219</f>
        <v>0</v>
      </c>
      <c r="BB219" s="118"/>
    </row>
    <row r="220" spans="1:54" s="134" customFormat="1" ht="31.5" customHeight="1" x14ac:dyDescent="0.25">
      <c r="A220" s="518">
        <v>45617</v>
      </c>
      <c r="B220" s="213"/>
      <c r="C220" s="182" t="s">
        <v>752</v>
      </c>
      <c r="D220" s="642" t="s">
        <v>675</v>
      </c>
      <c r="E220" s="657" t="s">
        <v>743</v>
      </c>
      <c r="F220" s="656">
        <v>21000</v>
      </c>
      <c r="G220" s="73"/>
      <c r="H220" s="66">
        <f t="shared" si="91"/>
        <v>116300987.31000015</v>
      </c>
      <c r="I220" s="95"/>
      <c r="J220" s="95"/>
      <c r="K220" s="66">
        <f t="shared" si="92"/>
        <v>56682.869999999995</v>
      </c>
      <c r="L220" s="185">
        <f t="shared" si="93"/>
        <v>116357670.18000016</v>
      </c>
      <c r="M220" s="98"/>
      <c r="N220" s="98"/>
      <c r="O220" s="98"/>
      <c r="P220" s="98"/>
      <c r="Q220" s="98"/>
      <c r="R220" s="98"/>
      <c r="S220" s="356"/>
      <c r="T220" s="98"/>
      <c r="U220" s="98"/>
      <c r="V220" s="98"/>
      <c r="W220" s="98"/>
      <c r="X220" s="98"/>
      <c r="Y220" s="98"/>
      <c r="Z220" s="98"/>
      <c r="AA220" s="98"/>
      <c r="AB220" s="98"/>
      <c r="AC220" s="98"/>
      <c r="AD220" s="98"/>
      <c r="AE220" s="98"/>
      <c r="AF220" s="356">
        <v>-21000</v>
      </c>
      <c r="AG220" s="98"/>
      <c r="AH220" s="73"/>
      <c r="AI220" s="73"/>
      <c r="AJ220" s="73"/>
      <c r="AK220" s="73"/>
      <c r="AL220" s="73"/>
      <c r="AM220" s="73"/>
      <c r="AN220" s="73"/>
      <c r="AO220" s="73"/>
      <c r="AP220" s="73"/>
      <c r="AQ220" s="73"/>
      <c r="AR220" s="316"/>
      <c r="AS220" s="73"/>
      <c r="AT220" s="316"/>
      <c r="AU220" s="519"/>
      <c r="AW220" s="115">
        <f t="shared" ref="AW220" si="119">G220+J220+SUM(AH220:AU220)</f>
        <v>0</v>
      </c>
      <c r="AX220" s="115">
        <f t="shared" ref="AX220" si="120">SUM(M220:AG220)</f>
        <v>-21000</v>
      </c>
      <c r="AY220" s="112">
        <f t="shared" ref="AY220" si="121">AW220-AX220</f>
        <v>21000</v>
      </c>
      <c r="AZ220" s="115">
        <f t="shared" ref="AZ220" si="122">AY220-J220</f>
        <v>21000</v>
      </c>
      <c r="BA220" s="175">
        <f t="shared" ref="BA220" si="123">AY220-AZ220</f>
        <v>0</v>
      </c>
      <c r="BB220" s="118"/>
    </row>
    <row r="221" spans="1:54" s="134" customFormat="1" ht="27" customHeight="1" x14ac:dyDescent="0.25">
      <c r="A221" s="649">
        <v>45617</v>
      </c>
      <c r="B221" s="213"/>
      <c r="C221" s="182" t="s">
        <v>753</v>
      </c>
      <c r="D221" s="642" t="s">
        <v>766</v>
      </c>
      <c r="E221" s="93" t="s">
        <v>744</v>
      </c>
      <c r="F221" s="420"/>
      <c r="G221" s="98"/>
      <c r="H221" s="66">
        <f t="shared" si="91"/>
        <v>116300987.31000015</v>
      </c>
      <c r="I221" s="11">
        <v>2000</v>
      </c>
      <c r="J221" s="95"/>
      <c r="K221" s="66">
        <f t="shared" si="92"/>
        <v>58682.869999999995</v>
      </c>
      <c r="L221" s="185">
        <f t="shared" si="93"/>
        <v>116359670.18000016</v>
      </c>
      <c r="M221" s="98"/>
      <c r="N221" s="98"/>
      <c r="O221" s="98"/>
      <c r="P221" s="98"/>
      <c r="Q221" s="98"/>
      <c r="R221" s="98"/>
      <c r="S221" s="98"/>
      <c r="T221" s="98"/>
      <c r="U221" s="98"/>
      <c r="V221" s="98"/>
      <c r="W221" s="98"/>
      <c r="X221" s="98"/>
      <c r="Y221" s="98"/>
      <c r="Z221" s="98"/>
      <c r="AA221" s="98"/>
      <c r="AB221" s="98"/>
      <c r="AC221" s="98"/>
      <c r="AD221" s="98"/>
      <c r="AE221" s="98"/>
      <c r="AF221" s="98"/>
      <c r="AG221" s="98"/>
      <c r="AH221" s="73"/>
      <c r="AI221" s="73"/>
      <c r="AJ221" s="73"/>
      <c r="AK221" s="73"/>
      <c r="AL221" s="73"/>
      <c r="AM221" s="73"/>
      <c r="AN221" s="73"/>
      <c r="AO221" s="73"/>
      <c r="AP221" s="73"/>
      <c r="AQ221" s="73"/>
      <c r="AR221" s="316"/>
      <c r="AS221" s="73"/>
      <c r="AT221" s="316"/>
      <c r="AU221" s="519"/>
      <c r="AW221" s="115">
        <f t="shared" si="77"/>
        <v>0</v>
      </c>
      <c r="AX221" s="115">
        <f t="shared" si="78"/>
        <v>0</v>
      </c>
      <c r="AY221" s="112">
        <f t="shared" si="79"/>
        <v>0</v>
      </c>
      <c r="AZ221" s="115">
        <f t="shared" si="74"/>
        <v>0</v>
      </c>
      <c r="BA221" s="175">
        <f t="shared" si="80"/>
        <v>0</v>
      </c>
      <c r="BB221" s="118"/>
    </row>
    <row r="222" spans="1:54" s="134" customFormat="1" ht="30.75" customHeight="1" x14ac:dyDescent="0.25">
      <c r="A222" s="666">
        <v>45625</v>
      </c>
      <c r="B222" s="213"/>
      <c r="C222" s="663">
        <v>92033643</v>
      </c>
      <c r="D222" s="658" t="s">
        <v>640</v>
      </c>
      <c r="E222" s="659" t="s">
        <v>745</v>
      </c>
      <c r="F222" s="656"/>
      <c r="G222" s="664">
        <v>395675</v>
      </c>
      <c r="H222" s="66">
        <f t="shared" si="91"/>
        <v>115905312.31000015</v>
      </c>
      <c r="I222" s="11"/>
      <c r="J222" s="95"/>
      <c r="K222" s="66">
        <f t="shared" si="92"/>
        <v>58682.869999999995</v>
      </c>
      <c r="L222" s="185">
        <f t="shared" si="93"/>
        <v>115963995.18000016</v>
      </c>
      <c r="M222" s="98"/>
      <c r="N222" s="98"/>
      <c r="O222" s="8"/>
      <c r="P222" s="98"/>
      <c r="Q222" s="423">
        <v>416500</v>
      </c>
      <c r="R222" s="98"/>
      <c r="S222" s="98"/>
      <c r="T222" s="98"/>
      <c r="U222" s="98"/>
      <c r="V222" s="98"/>
      <c r="W222" s="98"/>
      <c r="X222" s="98"/>
      <c r="Y222" s="98"/>
      <c r="Z222" s="98"/>
      <c r="AA222" s="98"/>
      <c r="AB222" s="98"/>
      <c r="AC222" s="98"/>
      <c r="AD222" s="98"/>
      <c r="AE222" s="98"/>
      <c r="AF222" s="98"/>
      <c r="AG222" s="98"/>
      <c r="AH222" s="73"/>
      <c r="AI222" s="73"/>
      <c r="AJ222" s="73"/>
      <c r="AK222" s="73"/>
      <c r="AL222" s="73">
        <v>12495</v>
      </c>
      <c r="AM222" s="73"/>
      <c r="AN222" s="73"/>
      <c r="AO222" s="73">
        <v>8330</v>
      </c>
      <c r="AP222" s="73"/>
      <c r="AQ222" s="73"/>
      <c r="AR222" s="316"/>
      <c r="AS222" s="73"/>
      <c r="AT222" s="316"/>
      <c r="AU222" s="519"/>
      <c r="AW222" s="115">
        <f t="shared" si="77"/>
        <v>416500</v>
      </c>
      <c r="AX222" s="115">
        <f t="shared" si="78"/>
        <v>416500</v>
      </c>
      <c r="AY222" s="112">
        <f t="shared" si="79"/>
        <v>0</v>
      </c>
      <c r="AZ222" s="115">
        <f t="shared" si="74"/>
        <v>0</v>
      </c>
      <c r="BA222" s="175">
        <f t="shared" si="80"/>
        <v>0</v>
      </c>
      <c r="BB222" s="118"/>
    </row>
    <row r="223" spans="1:54" s="134" customFormat="1" ht="15.75" hidden="1" customHeight="1" x14ac:dyDescent="0.25">
      <c r="A223" s="558"/>
      <c r="B223" s="213"/>
      <c r="C223" s="182"/>
      <c r="D223" s="239"/>
      <c r="E223" s="93"/>
      <c r="F223" s="98"/>
      <c r="G223" s="102"/>
      <c r="H223" s="10">
        <f t="shared" ref="H223:H231" si="124">H222+F223-G223</f>
        <v>115905312.31000015</v>
      </c>
      <c r="I223" s="11"/>
      <c r="J223" s="95"/>
      <c r="K223" s="66">
        <f t="shared" si="92"/>
        <v>58682.869999999995</v>
      </c>
      <c r="L223" s="185">
        <f t="shared" si="93"/>
        <v>115963995.18000016</v>
      </c>
      <c r="M223" s="98"/>
      <c r="N223" s="98"/>
      <c r="O223" s="98"/>
      <c r="P223" s="98"/>
      <c r="Q223" s="98"/>
      <c r="R223" s="98"/>
      <c r="S223" s="98"/>
      <c r="T223" s="98"/>
      <c r="U223" s="98"/>
      <c r="V223" s="98"/>
      <c r="W223" s="98"/>
      <c r="X223" s="98"/>
      <c r="Y223" s="98"/>
      <c r="Z223" s="98"/>
      <c r="AA223" s="98"/>
      <c r="AB223" s="98"/>
      <c r="AC223" s="98"/>
      <c r="AD223" s="98"/>
      <c r="AE223" s="98"/>
      <c r="AF223" s="98"/>
      <c r="AG223" s="98"/>
      <c r="AH223" s="73"/>
      <c r="AI223" s="73"/>
      <c r="AJ223" s="73"/>
      <c r="AK223" s="73"/>
      <c r="AL223" s="73"/>
      <c r="AM223" s="73"/>
      <c r="AN223" s="73"/>
      <c r="AO223" s="73"/>
      <c r="AP223" s="73"/>
      <c r="AQ223" s="73"/>
      <c r="AR223" s="316"/>
      <c r="AS223" s="73"/>
      <c r="AT223" s="316"/>
      <c r="AU223" s="519"/>
      <c r="AW223" s="115">
        <f t="shared" si="77"/>
        <v>0</v>
      </c>
      <c r="AX223" s="115">
        <f t="shared" si="78"/>
        <v>0</v>
      </c>
      <c r="AY223" s="112">
        <f t="shared" si="79"/>
        <v>0</v>
      </c>
      <c r="AZ223" s="115">
        <f t="shared" si="74"/>
        <v>0</v>
      </c>
      <c r="BA223" s="175">
        <f t="shared" si="80"/>
        <v>0</v>
      </c>
      <c r="BB223" s="118"/>
    </row>
    <row r="224" spans="1:54" s="134" customFormat="1" ht="15.75" hidden="1" customHeight="1" x14ac:dyDescent="0.25">
      <c r="A224" s="558"/>
      <c r="B224" s="213"/>
      <c r="C224" s="182"/>
      <c r="D224" s="239"/>
      <c r="E224" s="93"/>
      <c r="F224" s="98"/>
      <c r="G224" s="102"/>
      <c r="H224" s="10">
        <f t="shared" si="124"/>
        <v>115905312.31000015</v>
      </c>
      <c r="I224" s="11"/>
      <c r="J224" s="95"/>
      <c r="K224" s="66">
        <f t="shared" si="92"/>
        <v>58682.869999999995</v>
      </c>
      <c r="L224" s="185">
        <f t="shared" si="93"/>
        <v>115963995.18000016</v>
      </c>
      <c r="M224" s="98"/>
      <c r="N224" s="98"/>
      <c r="O224" s="98"/>
      <c r="P224" s="98"/>
      <c r="Q224" s="98"/>
      <c r="R224" s="98"/>
      <c r="S224" s="98"/>
      <c r="T224" s="98"/>
      <c r="U224" s="98"/>
      <c r="V224" s="98"/>
      <c r="W224" s="98"/>
      <c r="X224" s="98"/>
      <c r="Y224" s="98"/>
      <c r="Z224" s="98"/>
      <c r="AA224" s="98"/>
      <c r="AB224" s="98"/>
      <c r="AC224" s="98"/>
      <c r="AD224" s="98"/>
      <c r="AE224" s="98"/>
      <c r="AF224" s="98"/>
      <c r="AG224" s="98"/>
      <c r="AH224" s="73"/>
      <c r="AI224" s="73"/>
      <c r="AJ224" s="73"/>
      <c r="AK224" s="73"/>
      <c r="AL224" s="73"/>
      <c r="AM224" s="73"/>
      <c r="AN224" s="73"/>
      <c r="AO224" s="73"/>
      <c r="AP224" s="73"/>
      <c r="AQ224" s="73"/>
      <c r="AR224" s="316"/>
      <c r="AS224" s="73"/>
      <c r="AT224" s="316"/>
      <c r="AU224" s="519"/>
      <c r="AW224" s="115">
        <f t="shared" si="77"/>
        <v>0</v>
      </c>
      <c r="AX224" s="115">
        <f t="shared" si="78"/>
        <v>0</v>
      </c>
      <c r="AY224" s="112">
        <f t="shared" si="79"/>
        <v>0</v>
      </c>
      <c r="AZ224" s="115">
        <f t="shared" si="74"/>
        <v>0</v>
      </c>
      <c r="BA224" s="175">
        <f t="shared" si="80"/>
        <v>0</v>
      </c>
      <c r="BB224" s="118"/>
    </row>
    <row r="225" spans="1:54" s="134" customFormat="1" ht="15.75" hidden="1" customHeight="1" x14ac:dyDescent="0.25">
      <c r="A225" s="666"/>
      <c r="B225" s="213"/>
      <c r="C225" s="660"/>
      <c r="D225" s="658"/>
      <c r="E225" s="659"/>
      <c r="F225" s="656"/>
      <c r="G225" s="664"/>
      <c r="H225" s="10">
        <f t="shared" si="124"/>
        <v>115905312.31000015</v>
      </c>
      <c r="I225" s="95"/>
      <c r="J225" s="95"/>
      <c r="K225" s="66">
        <f t="shared" si="92"/>
        <v>58682.869999999995</v>
      </c>
      <c r="L225" s="185">
        <f t="shared" si="93"/>
        <v>115963995.18000016</v>
      </c>
      <c r="M225" s="98"/>
      <c r="N225" s="98"/>
      <c r="O225" s="98"/>
      <c r="P225" s="98"/>
      <c r="Q225" s="98"/>
      <c r="R225" s="98"/>
      <c r="S225" s="98"/>
      <c r="T225" s="98"/>
      <c r="U225" s="98"/>
      <c r="V225" s="98"/>
      <c r="W225" s="98"/>
      <c r="X225" s="98"/>
      <c r="Y225" s="98"/>
      <c r="Z225" s="98"/>
      <c r="AA225" s="98"/>
      <c r="AB225" s="98"/>
      <c r="AC225" s="98"/>
      <c r="AD225" s="98"/>
      <c r="AE225" s="98"/>
      <c r="AF225" s="98"/>
      <c r="AG225" s="98"/>
      <c r="AH225" s="73"/>
      <c r="AI225" s="73"/>
      <c r="AJ225" s="73"/>
      <c r="AK225" s="73"/>
      <c r="AL225" s="73"/>
      <c r="AM225" s="73"/>
      <c r="AN225" s="73"/>
      <c r="AO225" s="73"/>
      <c r="AP225" s="73"/>
      <c r="AQ225" s="73"/>
      <c r="AR225" s="316"/>
      <c r="AS225" s="73"/>
      <c r="AT225" s="316"/>
      <c r="AU225" s="519"/>
      <c r="AW225" s="115">
        <f t="shared" si="77"/>
        <v>0</v>
      </c>
      <c r="AX225" s="115">
        <f t="shared" si="78"/>
        <v>0</v>
      </c>
      <c r="AY225" s="112">
        <f t="shared" si="79"/>
        <v>0</v>
      </c>
      <c r="AZ225" s="115">
        <f t="shared" si="74"/>
        <v>0</v>
      </c>
      <c r="BA225" s="175">
        <f t="shared" si="80"/>
        <v>0</v>
      </c>
      <c r="BB225" s="118"/>
    </row>
    <row r="226" spans="1:54" s="134" customFormat="1" ht="15.75" hidden="1" customHeight="1" x14ac:dyDescent="0.25">
      <c r="A226" s="558"/>
      <c r="B226" s="213"/>
      <c r="C226" s="213"/>
      <c r="D226" s="239"/>
      <c r="E226" s="215"/>
      <c r="F226" s="98"/>
      <c r="G226" s="102"/>
      <c r="H226" s="10">
        <f t="shared" si="124"/>
        <v>115905312.31000015</v>
      </c>
      <c r="I226" s="95"/>
      <c r="J226" s="95"/>
      <c r="K226" s="66">
        <f t="shared" si="92"/>
        <v>58682.869999999995</v>
      </c>
      <c r="L226" s="185">
        <f t="shared" si="93"/>
        <v>115963995.18000016</v>
      </c>
      <c r="M226" s="98"/>
      <c r="N226" s="98"/>
      <c r="O226" s="98"/>
      <c r="P226" s="98"/>
      <c r="Q226" s="98"/>
      <c r="R226" s="98"/>
      <c r="S226" s="98"/>
      <c r="T226" s="98"/>
      <c r="U226" s="98"/>
      <c r="V226" s="98"/>
      <c r="W226" s="98"/>
      <c r="X226" s="98"/>
      <c r="Y226" s="98"/>
      <c r="Z226" s="98"/>
      <c r="AA226" s="98"/>
      <c r="AB226" s="98"/>
      <c r="AC226" s="98"/>
      <c r="AD226" s="98"/>
      <c r="AE226" s="98"/>
      <c r="AF226" s="98"/>
      <c r="AG226" s="98"/>
      <c r="AH226" s="73"/>
      <c r="AI226" s="73"/>
      <c r="AJ226" s="73"/>
      <c r="AK226" s="73"/>
      <c r="AL226" s="73"/>
      <c r="AM226" s="73"/>
      <c r="AN226" s="73"/>
      <c r="AO226" s="73"/>
      <c r="AP226" s="73"/>
      <c r="AQ226" s="73"/>
      <c r="AR226" s="316"/>
      <c r="AS226" s="73"/>
      <c r="AT226" s="316"/>
      <c r="AU226" s="519"/>
      <c r="AW226" s="115">
        <f t="shared" si="77"/>
        <v>0</v>
      </c>
      <c r="AX226" s="115">
        <f t="shared" si="78"/>
        <v>0</v>
      </c>
      <c r="AY226" s="112">
        <f t="shared" si="79"/>
        <v>0</v>
      </c>
      <c r="AZ226" s="115">
        <f t="shared" si="74"/>
        <v>0</v>
      </c>
      <c r="BA226" s="175">
        <f t="shared" si="80"/>
        <v>0</v>
      </c>
      <c r="BB226" s="118"/>
    </row>
    <row r="227" spans="1:54" s="134" customFormat="1" ht="15.75" hidden="1" customHeight="1" x14ac:dyDescent="0.25">
      <c r="A227" s="558"/>
      <c r="B227" s="213"/>
      <c r="C227" s="213"/>
      <c r="D227" s="239"/>
      <c r="E227" s="215"/>
      <c r="F227" s="98"/>
      <c r="G227" s="102"/>
      <c r="H227" s="10">
        <f t="shared" si="124"/>
        <v>115905312.31000015</v>
      </c>
      <c r="I227" s="95"/>
      <c r="J227" s="95"/>
      <c r="K227" s="66">
        <f t="shared" si="92"/>
        <v>58682.869999999995</v>
      </c>
      <c r="L227" s="185">
        <f t="shared" si="93"/>
        <v>115963995.18000016</v>
      </c>
      <c r="M227" s="98"/>
      <c r="N227" s="98"/>
      <c r="O227" s="98"/>
      <c r="P227" s="98"/>
      <c r="Q227" s="98"/>
      <c r="R227" s="98"/>
      <c r="S227" s="98"/>
      <c r="T227" s="98"/>
      <c r="U227" s="98"/>
      <c r="V227" s="98"/>
      <c r="W227" s="98"/>
      <c r="X227" s="98"/>
      <c r="Y227" s="98"/>
      <c r="Z227" s="98"/>
      <c r="AA227" s="98"/>
      <c r="AB227" s="98"/>
      <c r="AC227" s="98"/>
      <c r="AD227" s="98"/>
      <c r="AE227" s="98"/>
      <c r="AF227" s="98"/>
      <c r="AG227" s="98"/>
      <c r="AH227" s="73"/>
      <c r="AI227" s="73"/>
      <c r="AJ227" s="73"/>
      <c r="AK227" s="73"/>
      <c r="AL227" s="73"/>
      <c r="AM227" s="73"/>
      <c r="AN227" s="73"/>
      <c r="AO227" s="73"/>
      <c r="AP227" s="73"/>
      <c r="AQ227" s="73"/>
      <c r="AR227" s="316"/>
      <c r="AS227" s="73"/>
      <c r="AT227" s="73"/>
      <c r="AU227" s="519"/>
      <c r="AW227" s="115">
        <f t="shared" si="77"/>
        <v>0</v>
      </c>
      <c r="AX227" s="115">
        <f t="shared" si="78"/>
        <v>0</v>
      </c>
      <c r="AY227" s="112">
        <f t="shared" si="79"/>
        <v>0</v>
      </c>
      <c r="AZ227" s="115">
        <f t="shared" si="74"/>
        <v>0</v>
      </c>
      <c r="BA227" s="175">
        <f t="shared" si="80"/>
        <v>0</v>
      </c>
      <c r="BB227" s="118"/>
    </row>
    <row r="228" spans="1:54" s="134" customFormat="1" ht="15.75" hidden="1" customHeight="1" x14ac:dyDescent="0.25">
      <c r="A228" s="558"/>
      <c r="B228" s="213"/>
      <c r="C228" s="213"/>
      <c r="D228" s="239"/>
      <c r="E228" s="215"/>
      <c r="F228" s="98"/>
      <c r="G228" s="98"/>
      <c r="H228" s="66">
        <f t="shared" si="124"/>
        <v>115905312.31000015</v>
      </c>
      <c r="I228" s="95"/>
      <c r="J228" s="95"/>
      <c r="K228" s="66">
        <f t="shared" si="92"/>
        <v>58682.869999999995</v>
      </c>
      <c r="L228" s="185">
        <f t="shared" si="93"/>
        <v>115963995.18000016</v>
      </c>
      <c r="M228" s="98"/>
      <c r="N228" s="98"/>
      <c r="O228" s="98"/>
      <c r="P228" s="98"/>
      <c r="Q228" s="98"/>
      <c r="R228" s="98"/>
      <c r="S228" s="98"/>
      <c r="T228" s="98"/>
      <c r="U228" s="98"/>
      <c r="V228" s="98"/>
      <c r="W228" s="98"/>
      <c r="X228" s="98"/>
      <c r="Y228" s="98"/>
      <c r="Z228" s="98"/>
      <c r="AA228" s="98"/>
      <c r="AB228" s="98"/>
      <c r="AC228" s="98"/>
      <c r="AD228" s="98"/>
      <c r="AE228" s="98"/>
      <c r="AF228" s="98"/>
      <c r="AG228" s="98"/>
      <c r="AH228" s="73"/>
      <c r="AI228" s="73"/>
      <c r="AJ228" s="73"/>
      <c r="AK228" s="73"/>
      <c r="AL228" s="73"/>
      <c r="AM228" s="73"/>
      <c r="AN228" s="73"/>
      <c r="AO228" s="73"/>
      <c r="AP228" s="73"/>
      <c r="AQ228" s="73"/>
      <c r="AR228" s="316"/>
      <c r="AS228" s="73"/>
      <c r="AT228" s="73"/>
      <c r="AU228" s="519"/>
      <c r="AW228" s="115">
        <f t="shared" si="77"/>
        <v>0</v>
      </c>
      <c r="AX228" s="115">
        <f t="shared" si="78"/>
        <v>0</v>
      </c>
      <c r="AY228" s="112">
        <f t="shared" si="79"/>
        <v>0</v>
      </c>
      <c r="AZ228" s="115">
        <f t="shared" si="74"/>
        <v>0</v>
      </c>
      <c r="BA228" s="175">
        <f t="shared" si="80"/>
        <v>0</v>
      </c>
      <c r="BB228" s="118"/>
    </row>
    <row r="229" spans="1:54" s="134" customFormat="1" ht="15.75" hidden="1" customHeight="1" x14ac:dyDescent="0.25">
      <c r="A229" s="558"/>
      <c r="B229" s="213"/>
      <c r="C229" s="213"/>
      <c r="D229" s="239"/>
      <c r="E229" s="215"/>
      <c r="F229" s="98"/>
      <c r="G229" s="98"/>
      <c r="H229" s="66">
        <f t="shared" si="124"/>
        <v>115905312.31000015</v>
      </c>
      <c r="I229" s="95"/>
      <c r="J229" s="95"/>
      <c r="K229" s="66">
        <f t="shared" si="92"/>
        <v>58682.869999999995</v>
      </c>
      <c r="L229" s="185">
        <f t="shared" si="93"/>
        <v>115963995.18000016</v>
      </c>
      <c r="M229" s="98"/>
      <c r="N229" s="98"/>
      <c r="O229" s="98"/>
      <c r="P229" s="98"/>
      <c r="Q229" s="98"/>
      <c r="R229" s="98"/>
      <c r="S229" s="98"/>
      <c r="T229" s="98"/>
      <c r="U229" s="98"/>
      <c r="V229" s="98"/>
      <c r="W229" s="98"/>
      <c r="X229" s="98"/>
      <c r="Y229" s="98"/>
      <c r="Z229" s="98"/>
      <c r="AA229" s="98"/>
      <c r="AB229" s="98"/>
      <c r="AC229" s="98"/>
      <c r="AD229" s="98"/>
      <c r="AE229" s="98"/>
      <c r="AF229" s="98"/>
      <c r="AG229" s="98"/>
      <c r="AH229" s="73"/>
      <c r="AI229" s="73"/>
      <c r="AJ229" s="73"/>
      <c r="AK229" s="73"/>
      <c r="AL229" s="73"/>
      <c r="AM229" s="73"/>
      <c r="AN229" s="73"/>
      <c r="AO229" s="73"/>
      <c r="AP229" s="73"/>
      <c r="AQ229" s="73"/>
      <c r="AR229" s="316"/>
      <c r="AS229" s="73"/>
      <c r="AT229" s="316"/>
      <c r="AU229" s="519"/>
      <c r="AW229" s="115">
        <f t="shared" si="77"/>
        <v>0</v>
      </c>
      <c r="AX229" s="115">
        <f t="shared" si="78"/>
        <v>0</v>
      </c>
      <c r="AY229" s="112">
        <f t="shared" si="79"/>
        <v>0</v>
      </c>
      <c r="AZ229" s="115">
        <f t="shared" si="74"/>
        <v>0</v>
      </c>
      <c r="BA229" s="175">
        <f t="shared" si="80"/>
        <v>0</v>
      </c>
      <c r="BB229" s="118"/>
    </row>
    <row r="230" spans="1:54" s="134" customFormat="1" ht="15.75" hidden="1" customHeight="1" x14ac:dyDescent="0.25">
      <c r="A230" s="558"/>
      <c r="B230" s="213"/>
      <c r="C230" s="213"/>
      <c r="D230" s="239"/>
      <c r="E230" s="215"/>
      <c r="F230" s="98"/>
      <c r="G230" s="98"/>
      <c r="H230" s="66">
        <f t="shared" si="124"/>
        <v>115905312.31000015</v>
      </c>
      <c r="I230" s="95"/>
      <c r="J230" s="95"/>
      <c r="K230" s="66">
        <f t="shared" si="92"/>
        <v>58682.869999999995</v>
      </c>
      <c r="L230" s="185">
        <f t="shared" si="93"/>
        <v>115963995.18000016</v>
      </c>
      <c r="M230" s="98"/>
      <c r="N230" s="98"/>
      <c r="O230" s="98"/>
      <c r="P230" s="98"/>
      <c r="Q230" s="98"/>
      <c r="R230" s="98"/>
      <c r="S230" s="98"/>
      <c r="T230" s="98"/>
      <c r="U230" s="98"/>
      <c r="V230" s="98"/>
      <c r="W230" s="98"/>
      <c r="X230" s="98"/>
      <c r="Y230" s="98"/>
      <c r="Z230" s="98"/>
      <c r="AA230" s="98"/>
      <c r="AB230" s="98"/>
      <c r="AC230" s="98"/>
      <c r="AD230" s="98"/>
      <c r="AE230" s="98"/>
      <c r="AF230" s="98"/>
      <c r="AG230" s="98"/>
      <c r="AH230" s="73"/>
      <c r="AI230" s="73"/>
      <c r="AJ230" s="73"/>
      <c r="AK230" s="73"/>
      <c r="AL230" s="73"/>
      <c r="AM230" s="73"/>
      <c r="AN230" s="73"/>
      <c r="AO230" s="73"/>
      <c r="AP230" s="73"/>
      <c r="AQ230" s="73"/>
      <c r="AR230" s="316"/>
      <c r="AS230" s="73"/>
      <c r="AT230" s="316"/>
      <c r="AU230" s="519"/>
      <c r="AW230" s="115">
        <f t="shared" si="77"/>
        <v>0</v>
      </c>
      <c r="AX230" s="115">
        <f t="shared" si="78"/>
        <v>0</v>
      </c>
      <c r="AY230" s="112">
        <f t="shared" si="79"/>
        <v>0</v>
      </c>
      <c r="AZ230" s="115">
        <f t="shared" si="74"/>
        <v>0</v>
      </c>
      <c r="BA230" s="175">
        <f t="shared" si="80"/>
        <v>0</v>
      </c>
      <c r="BB230" s="118"/>
    </row>
    <row r="231" spans="1:54" s="134" customFormat="1" ht="15.75" hidden="1" customHeight="1" x14ac:dyDescent="0.25">
      <c r="A231" s="558"/>
      <c r="B231" s="213"/>
      <c r="C231" s="213"/>
      <c r="D231" s="239"/>
      <c r="E231" s="215"/>
      <c r="F231" s="98"/>
      <c r="G231" s="98"/>
      <c r="H231" s="66">
        <f t="shared" si="124"/>
        <v>115905312.31000015</v>
      </c>
      <c r="I231" s="95"/>
      <c r="J231" s="95"/>
      <c r="K231" s="66">
        <f t="shared" si="92"/>
        <v>58682.869999999995</v>
      </c>
      <c r="L231" s="185">
        <f t="shared" si="93"/>
        <v>115963995.18000016</v>
      </c>
      <c r="M231" s="98"/>
      <c r="N231" s="98"/>
      <c r="O231" s="98"/>
      <c r="P231" s="98"/>
      <c r="Q231" s="98"/>
      <c r="R231" s="98"/>
      <c r="S231" s="98"/>
      <c r="T231" s="98"/>
      <c r="U231" s="98"/>
      <c r="V231" s="98"/>
      <c r="W231" s="98"/>
      <c r="X231" s="98"/>
      <c r="Y231" s="98"/>
      <c r="Z231" s="98"/>
      <c r="AA231" s="98"/>
      <c r="AB231" s="98"/>
      <c r="AC231" s="98"/>
      <c r="AD231" s="98"/>
      <c r="AE231" s="98"/>
      <c r="AF231" s="98"/>
      <c r="AG231" s="98"/>
      <c r="AH231" s="73"/>
      <c r="AI231" s="73"/>
      <c r="AJ231" s="73"/>
      <c r="AK231" s="73"/>
      <c r="AL231" s="73"/>
      <c r="AM231" s="73"/>
      <c r="AN231" s="73"/>
      <c r="AO231" s="73"/>
      <c r="AP231" s="73"/>
      <c r="AQ231" s="73"/>
      <c r="AR231" s="316"/>
      <c r="AS231" s="73"/>
      <c r="AT231" s="316"/>
      <c r="AU231" s="519"/>
      <c r="AW231" s="115">
        <f t="shared" si="77"/>
        <v>0</v>
      </c>
      <c r="AX231" s="115">
        <f t="shared" si="78"/>
        <v>0</v>
      </c>
      <c r="AY231" s="112">
        <f t="shared" si="79"/>
        <v>0</v>
      </c>
      <c r="AZ231" s="115">
        <f t="shared" si="74"/>
        <v>0</v>
      </c>
      <c r="BA231" s="175">
        <f t="shared" si="80"/>
        <v>0</v>
      </c>
      <c r="BB231" s="118"/>
    </row>
    <row r="232" spans="1:54" s="131" customFormat="1" ht="16.5" customHeight="1" thickBot="1" x14ac:dyDescent="0.3">
      <c r="A232" s="559"/>
      <c r="B232" s="222"/>
      <c r="C232" s="222"/>
      <c r="D232" s="223"/>
      <c r="E232" s="662" t="s">
        <v>707</v>
      </c>
      <c r="F232" s="13">
        <f>SUM(F208:F231)</f>
        <v>743502.12</v>
      </c>
      <c r="G232" s="13">
        <f>SUM(G208:G231)</f>
        <v>1056916.1099999999</v>
      </c>
      <c r="H232" s="65">
        <f>H231</f>
        <v>115905312.31000015</v>
      </c>
      <c r="I232" s="13">
        <f>SUM(I208:I231)</f>
        <v>2000</v>
      </c>
      <c r="J232" s="13">
        <f>SUM(J208:J231)</f>
        <v>0</v>
      </c>
      <c r="K232" s="65">
        <f>K231</f>
        <v>58682.869999999995</v>
      </c>
      <c r="L232" s="65">
        <f>L231</f>
        <v>115963995.18000016</v>
      </c>
      <c r="M232" s="13">
        <f>SUM(M209:M231)</f>
        <v>135000</v>
      </c>
      <c r="N232" s="13">
        <f>SUM(N209:N231)</f>
        <v>0</v>
      </c>
      <c r="O232" s="13">
        <f>SUM(O209:O231)</f>
        <v>0</v>
      </c>
      <c r="P232" s="13">
        <f t="shared" ref="P232:AU232" si="125">SUM(P208:P231)</f>
        <v>0</v>
      </c>
      <c r="Q232" s="13">
        <f t="shared" si="125"/>
        <v>416500</v>
      </c>
      <c r="R232" s="13">
        <f t="shared" si="125"/>
        <v>0</v>
      </c>
      <c r="S232" s="13">
        <f t="shared" si="125"/>
        <v>152000</v>
      </c>
      <c r="T232" s="13">
        <f t="shared" si="125"/>
        <v>0</v>
      </c>
      <c r="U232" s="13">
        <f t="shared" si="125"/>
        <v>0</v>
      </c>
      <c r="V232" s="13">
        <f t="shared" si="125"/>
        <v>0</v>
      </c>
      <c r="W232" s="13">
        <f t="shared" si="125"/>
        <v>0</v>
      </c>
      <c r="X232" s="13">
        <f t="shared" si="125"/>
        <v>0</v>
      </c>
      <c r="Y232" s="13">
        <f t="shared" si="125"/>
        <v>294000</v>
      </c>
      <c r="Z232" s="13">
        <f t="shared" si="125"/>
        <v>0</v>
      </c>
      <c r="AA232" s="13">
        <f t="shared" si="125"/>
        <v>0</v>
      </c>
      <c r="AB232" s="13">
        <f t="shared" si="125"/>
        <v>0</v>
      </c>
      <c r="AC232" s="13">
        <f t="shared" si="125"/>
        <v>0</v>
      </c>
      <c r="AD232" s="13">
        <f t="shared" si="125"/>
        <v>0</v>
      </c>
      <c r="AE232" s="13">
        <f t="shared" si="125"/>
        <v>0</v>
      </c>
      <c r="AF232" s="13">
        <f t="shared" si="125"/>
        <v>0</v>
      </c>
      <c r="AG232" s="13">
        <f t="shared" si="125"/>
        <v>0</v>
      </c>
      <c r="AH232" s="13">
        <f t="shared" si="125"/>
        <v>0</v>
      </c>
      <c r="AI232" s="13">
        <f t="shared" si="125"/>
        <v>0</v>
      </c>
      <c r="AJ232" s="13">
        <f t="shared" si="125"/>
        <v>0</v>
      </c>
      <c r="AK232" s="13">
        <f t="shared" si="125"/>
        <v>-13392.86</v>
      </c>
      <c r="AL232" s="75">
        <f t="shared" si="125"/>
        <v>5912.48</v>
      </c>
      <c r="AM232" s="75">
        <f t="shared" si="125"/>
        <v>-472</v>
      </c>
      <c r="AN232" s="75">
        <f t="shared" si="125"/>
        <v>0</v>
      </c>
      <c r="AO232" s="75">
        <f t="shared" si="125"/>
        <v>6190</v>
      </c>
      <c r="AP232" s="75">
        <f t="shared" si="125"/>
        <v>0</v>
      </c>
      <c r="AQ232" s="75">
        <f t="shared" si="125"/>
        <v>0</v>
      </c>
      <c r="AR232" s="75">
        <f t="shared" si="125"/>
        <v>0</v>
      </c>
      <c r="AS232" s="75">
        <f t="shared" si="125"/>
        <v>0</v>
      </c>
      <c r="AT232" s="75">
        <f t="shared" si="125"/>
        <v>-16653.73</v>
      </c>
      <c r="AU232" s="523">
        <f t="shared" si="125"/>
        <v>0</v>
      </c>
      <c r="AW232" s="115">
        <f t="shared" si="77"/>
        <v>1038499.9999999999</v>
      </c>
      <c r="AX232" s="115">
        <f t="shared" si="78"/>
        <v>997500</v>
      </c>
      <c r="AY232" s="112">
        <f t="shared" si="79"/>
        <v>40999.999999999884</v>
      </c>
      <c r="AZ232" s="115">
        <f t="shared" si="74"/>
        <v>40999.999999999884</v>
      </c>
      <c r="BA232" s="175">
        <f t="shared" si="80"/>
        <v>0</v>
      </c>
      <c r="BB232" s="118"/>
    </row>
    <row r="233" spans="1:54" s="134" customFormat="1" ht="15.75" customHeight="1" x14ac:dyDescent="0.25">
      <c r="A233" s="552"/>
      <c r="B233" s="242"/>
      <c r="C233" s="242"/>
      <c r="D233" s="248"/>
      <c r="E233" s="249"/>
      <c r="F233" s="95"/>
      <c r="G233" s="95"/>
      <c r="H233" s="325"/>
      <c r="I233" s="95"/>
      <c r="J233" s="95"/>
      <c r="K233" s="325"/>
      <c r="L233" s="96"/>
      <c r="M233" s="95"/>
      <c r="N233" s="95"/>
      <c r="O233" s="95"/>
      <c r="P233" s="95"/>
      <c r="Q233" s="95"/>
      <c r="R233" s="95"/>
      <c r="S233" s="95"/>
      <c r="T233" s="95"/>
      <c r="U233" s="95"/>
      <c r="V233" s="95"/>
      <c r="W233" s="95"/>
      <c r="X233" s="95"/>
      <c r="Y233" s="95"/>
      <c r="Z233" s="95"/>
      <c r="AA233" s="95"/>
      <c r="AB233" s="95"/>
      <c r="AC233" s="95"/>
      <c r="AD233" s="95"/>
      <c r="AE233" s="95"/>
      <c r="AF233" s="95"/>
      <c r="AG233" s="95"/>
      <c r="AH233" s="74"/>
      <c r="AI233" s="74"/>
      <c r="AJ233" s="74"/>
      <c r="AK233" s="186"/>
      <c r="AL233" s="186"/>
      <c r="AM233" s="186"/>
      <c r="AN233" s="186"/>
      <c r="AO233" s="186"/>
      <c r="AP233" s="186"/>
      <c r="AQ233" s="186"/>
      <c r="AR233" s="328"/>
      <c r="AS233" s="186"/>
      <c r="AT233" s="328"/>
      <c r="AU233" s="524"/>
      <c r="AW233" s="115">
        <f t="shared" si="77"/>
        <v>0</v>
      </c>
      <c r="AX233" s="115">
        <f t="shared" si="78"/>
        <v>0</v>
      </c>
      <c r="AY233" s="112">
        <f t="shared" si="79"/>
        <v>0</v>
      </c>
      <c r="AZ233" s="115">
        <f t="shared" si="74"/>
        <v>0</v>
      </c>
      <c r="BA233" s="175">
        <f t="shared" si="80"/>
        <v>0</v>
      </c>
      <c r="BB233" s="118"/>
    </row>
    <row r="234" spans="1:54" s="132" customFormat="1" ht="37.5" customHeight="1" x14ac:dyDescent="0.25">
      <c r="A234" s="649">
        <v>45628</v>
      </c>
      <c r="B234" s="460" t="s">
        <v>755</v>
      </c>
      <c r="C234" s="641">
        <v>92033644</v>
      </c>
      <c r="D234" s="642" t="s">
        <v>141</v>
      </c>
      <c r="E234" s="440" t="s">
        <v>754</v>
      </c>
      <c r="F234" s="146"/>
      <c r="G234" s="302">
        <v>34264.5</v>
      </c>
      <c r="H234" s="184">
        <f>H232+F234-G234</f>
        <v>115871047.81000015</v>
      </c>
      <c r="I234" s="98"/>
      <c r="J234" s="98"/>
      <c r="K234" s="184">
        <f>K232+I234-J234</f>
        <v>58682.869999999995</v>
      </c>
      <c r="L234" s="185">
        <f>H234+K234</f>
        <v>115929730.68000016</v>
      </c>
      <c r="M234" s="98"/>
      <c r="N234" s="98"/>
      <c r="O234" s="98"/>
      <c r="P234" s="98"/>
      <c r="Q234" s="101"/>
      <c r="R234" s="101"/>
      <c r="S234" s="101"/>
      <c r="T234" s="8">
        <v>34264.5</v>
      </c>
      <c r="U234" s="101"/>
      <c r="V234" s="101"/>
      <c r="W234" s="101"/>
      <c r="X234" s="101"/>
      <c r="Y234" s="101"/>
      <c r="Z234" s="101"/>
      <c r="AA234" s="101"/>
      <c r="AB234" s="101"/>
      <c r="AC234" s="101"/>
      <c r="AD234" s="101"/>
      <c r="AE234" s="101"/>
      <c r="AF234" s="101"/>
      <c r="AG234" s="101"/>
      <c r="AH234" s="76"/>
      <c r="AI234" s="76"/>
      <c r="AJ234" s="76"/>
      <c r="AK234" s="76"/>
      <c r="AL234" s="76"/>
      <c r="AM234" s="76"/>
      <c r="AN234" s="76"/>
      <c r="AO234" s="76"/>
      <c r="AP234" s="76"/>
      <c r="AQ234" s="76"/>
      <c r="AR234" s="331"/>
      <c r="AS234" s="76"/>
      <c r="AT234" s="331"/>
      <c r="AU234" s="517">
        <f>AU232</f>
        <v>0</v>
      </c>
      <c r="AW234" s="115">
        <f>G234+J234+SUM(AH234:AU234)</f>
        <v>34264.5</v>
      </c>
      <c r="AX234" s="115">
        <f t="shared" si="78"/>
        <v>34264.5</v>
      </c>
      <c r="AY234" s="112">
        <f t="shared" si="79"/>
        <v>0</v>
      </c>
      <c r="AZ234" s="115">
        <f t="shared" si="74"/>
        <v>0</v>
      </c>
      <c r="BA234" s="175">
        <f t="shared" si="80"/>
        <v>0</v>
      </c>
      <c r="BB234" s="118"/>
    </row>
    <row r="235" spans="1:54" s="134" customFormat="1" ht="15.75" customHeight="1" x14ac:dyDescent="0.25">
      <c r="A235" s="518">
        <v>45632</v>
      </c>
      <c r="B235" s="213"/>
      <c r="C235" s="189" t="s">
        <v>756</v>
      </c>
      <c r="D235" s="628" t="s">
        <v>763</v>
      </c>
      <c r="E235" s="93" t="s">
        <v>744</v>
      </c>
      <c r="F235" s="146"/>
      <c r="G235" s="420"/>
      <c r="H235" s="184">
        <f>H234+F235-G235</f>
        <v>115871047.81000015</v>
      </c>
      <c r="I235" s="683">
        <v>500</v>
      </c>
      <c r="J235" s="95"/>
      <c r="K235" s="184">
        <f>K234+I235-J235</f>
        <v>59182.869999999995</v>
      </c>
      <c r="L235" s="185">
        <f>H235+K235</f>
        <v>115930230.68000016</v>
      </c>
      <c r="M235" s="95"/>
      <c r="N235" s="95"/>
      <c r="O235" s="95"/>
      <c r="P235" s="95"/>
      <c r="Q235" s="95"/>
      <c r="R235" s="95"/>
      <c r="S235" s="95"/>
      <c r="T235" s="95"/>
      <c r="U235" s="95"/>
      <c r="V235" s="95"/>
      <c r="W235" s="95"/>
      <c r="X235" s="95"/>
      <c r="Y235" s="95"/>
      <c r="Z235" s="95"/>
      <c r="AA235" s="95"/>
      <c r="AB235" s="95"/>
      <c r="AC235" s="95"/>
      <c r="AD235" s="95"/>
      <c r="AE235" s="95"/>
      <c r="AF235" s="95"/>
      <c r="AG235" s="95"/>
      <c r="AH235" s="74"/>
      <c r="AI235" s="74"/>
      <c r="AJ235" s="74"/>
      <c r="AK235" s="74"/>
      <c r="AL235" s="74"/>
      <c r="AM235" s="74"/>
      <c r="AN235" s="74"/>
      <c r="AO235" s="74"/>
      <c r="AP235" s="74"/>
      <c r="AQ235" s="74"/>
      <c r="AR235" s="330"/>
      <c r="AS235" s="74"/>
      <c r="AT235" s="330"/>
      <c r="AU235" s="520"/>
      <c r="AW235" s="115">
        <f t="shared" si="77"/>
        <v>0</v>
      </c>
      <c r="AX235" s="115">
        <f t="shared" si="78"/>
        <v>0</v>
      </c>
      <c r="AY235" s="112">
        <f t="shared" si="79"/>
        <v>0</v>
      </c>
      <c r="AZ235" s="115">
        <f t="shared" si="74"/>
        <v>0</v>
      </c>
      <c r="BA235" s="175">
        <f t="shared" si="80"/>
        <v>0</v>
      </c>
      <c r="BB235" s="118"/>
    </row>
    <row r="236" spans="1:54" s="134" customFormat="1" ht="30" customHeight="1" x14ac:dyDescent="0.25">
      <c r="A236" s="557">
        <v>45635</v>
      </c>
      <c r="B236" s="460" t="s">
        <v>758</v>
      </c>
      <c r="C236" s="177" t="s">
        <v>759</v>
      </c>
      <c r="D236" s="642" t="s">
        <v>675</v>
      </c>
      <c r="E236" s="440" t="s">
        <v>757</v>
      </c>
      <c r="F236" s="146"/>
      <c r="G236" s="302">
        <v>135000</v>
      </c>
      <c r="H236" s="184">
        <f>H235+F236-G236</f>
        <v>115736047.81000015</v>
      </c>
      <c r="I236" s="684"/>
      <c r="J236" s="98"/>
      <c r="K236" s="184">
        <f t="shared" ref="K236:K259" si="126">K235+I236-J236</f>
        <v>59182.869999999995</v>
      </c>
      <c r="L236" s="185">
        <f t="shared" ref="L236:L259" si="127">H236+K236</f>
        <v>115795230.68000016</v>
      </c>
      <c r="M236" s="95"/>
      <c r="N236" s="95"/>
      <c r="O236" s="95"/>
      <c r="P236" s="95"/>
      <c r="Q236" s="95"/>
      <c r="R236" s="95"/>
      <c r="S236" s="95"/>
      <c r="T236" s="95"/>
      <c r="U236" s="95"/>
      <c r="V236" s="95"/>
      <c r="W236" s="95"/>
      <c r="X236" s="95"/>
      <c r="Y236" s="95"/>
      <c r="Z236" s="95"/>
      <c r="AA236" s="95"/>
      <c r="AB236" s="95"/>
      <c r="AC236" s="95"/>
      <c r="AD236" s="95"/>
      <c r="AE236" s="95"/>
      <c r="AF236" s="74">
        <v>135000</v>
      </c>
      <c r="AG236" s="95"/>
      <c r="AH236" s="74"/>
      <c r="AI236" s="74"/>
      <c r="AJ236" s="74"/>
      <c r="AK236" s="74"/>
      <c r="AL236" s="74"/>
      <c r="AM236" s="74"/>
      <c r="AN236" s="74"/>
      <c r="AO236" s="74"/>
      <c r="AP236" s="74"/>
      <c r="AQ236" s="74"/>
      <c r="AR236" s="330"/>
      <c r="AS236" s="74"/>
      <c r="AT236" s="330"/>
      <c r="AU236" s="520"/>
      <c r="AW236" s="115">
        <f t="shared" si="77"/>
        <v>135000</v>
      </c>
      <c r="AX236" s="115">
        <f t="shared" si="78"/>
        <v>135000</v>
      </c>
      <c r="AY236" s="112">
        <f t="shared" si="79"/>
        <v>0</v>
      </c>
      <c r="AZ236" s="115">
        <f t="shared" si="74"/>
        <v>0</v>
      </c>
      <c r="BA236" s="175">
        <f t="shared" si="80"/>
        <v>0</v>
      </c>
      <c r="BB236" s="118"/>
    </row>
    <row r="237" spans="1:54" s="134" customFormat="1" ht="29.25" customHeight="1" x14ac:dyDescent="0.25">
      <c r="A237" s="679">
        <v>45639</v>
      </c>
      <c r="B237" s="677"/>
      <c r="C237" s="677" t="s">
        <v>801</v>
      </c>
      <c r="D237" s="680" t="s">
        <v>675</v>
      </c>
      <c r="E237" s="681" t="s">
        <v>800</v>
      </c>
      <c r="F237" s="146"/>
      <c r="G237" s="146"/>
      <c r="H237" s="184">
        <f t="shared" ref="H237:H257" si="128">H236+F237-G237</f>
        <v>115736047.81000015</v>
      </c>
      <c r="I237" s="684"/>
      <c r="J237" s="73"/>
      <c r="K237" s="184">
        <f t="shared" si="126"/>
        <v>59182.869999999995</v>
      </c>
      <c r="L237" s="185">
        <f t="shared" si="127"/>
        <v>115795230.68000016</v>
      </c>
      <c r="M237" s="73">
        <v>135000</v>
      </c>
      <c r="N237" s="98"/>
      <c r="O237" s="98"/>
      <c r="P237" s="98"/>
      <c r="Q237" s="98"/>
      <c r="R237" s="98"/>
      <c r="S237" s="98"/>
      <c r="T237" s="98"/>
      <c r="U237" s="98"/>
      <c r="V237" s="98"/>
      <c r="W237" s="98"/>
      <c r="X237" s="98"/>
      <c r="Y237" s="98"/>
      <c r="Z237" s="98"/>
      <c r="AA237" s="98"/>
      <c r="AB237" s="98"/>
      <c r="AC237" s="98"/>
      <c r="AD237" s="98"/>
      <c r="AE237" s="98"/>
      <c r="AF237" s="73">
        <v>-135000</v>
      </c>
      <c r="AG237" s="98"/>
      <c r="AH237" s="73"/>
      <c r="AI237" s="73"/>
      <c r="AJ237" s="73"/>
      <c r="AK237" s="73"/>
      <c r="AL237" s="73"/>
      <c r="AM237" s="73"/>
      <c r="AN237" s="73"/>
      <c r="AO237" s="73"/>
      <c r="AP237" s="73"/>
      <c r="AQ237" s="73"/>
      <c r="AR237" s="316"/>
      <c r="AS237" s="73"/>
      <c r="AT237" s="316"/>
      <c r="AU237" s="519"/>
      <c r="AW237" s="115">
        <f t="shared" ref="AW237:AW238" si="129">G237+J237+SUM(AH237:AU237)</f>
        <v>0</v>
      </c>
      <c r="AX237" s="115">
        <f t="shared" ref="AX237:AX238" si="130">SUM(M237:AG237)</f>
        <v>0</v>
      </c>
      <c r="AY237" s="112">
        <f t="shared" ref="AY237:AY238" si="131">AW237-AX237</f>
        <v>0</v>
      </c>
      <c r="AZ237" s="115">
        <f t="shared" si="74"/>
        <v>0</v>
      </c>
      <c r="BA237" s="175">
        <f t="shared" ref="BA237:BA238" si="132">AY237-AZ237</f>
        <v>0</v>
      </c>
      <c r="BB237" s="118"/>
    </row>
    <row r="238" spans="1:54" s="134" customFormat="1" ht="15.75" customHeight="1" x14ac:dyDescent="0.25">
      <c r="A238" s="518">
        <v>45636</v>
      </c>
      <c r="B238" s="189" t="s">
        <v>765</v>
      </c>
      <c r="C238" s="189" t="s">
        <v>764</v>
      </c>
      <c r="D238" s="191" t="s">
        <v>51</v>
      </c>
      <c r="E238" s="178" t="s">
        <v>812</v>
      </c>
      <c r="F238" s="302"/>
      <c r="G238" s="302">
        <v>35525</v>
      </c>
      <c r="H238" s="184">
        <f t="shared" si="128"/>
        <v>115700522.81000015</v>
      </c>
      <c r="I238" s="685"/>
      <c r="J238" s="98"/>
      <c r="K238" s="184">
        <f t="shared" si="126"/>
        <v>59182.869999999995</v>
      </c>
      <c r="L238" s="185">
        <f t="shared" si="127"/>
        <v>115759705.68000016</v>
      </c>
      <c r="M238" s="98"/>
      <c r="N238" s="98"/>
      <c r="O238" s="98"/>
      <c r="P238" s="98"/>
      <c r="Q238" s="98"/>
      <c r="R238" s="98"/>
      <c r="S238" s="98"/>
      <c r="T238" s="98"/>
      <c r="U238" s="98"/>
      <c r="V238" s="98"/>
      <c r="W238" s="98"/>
      <c r="X238" s="98"/>
      <c r="Y238" s="98"/>
      <c r="Z238" s="98"/>
      <c r="AA238" s="98"/>
      <c r="AB238" s="98"/>
      <c r="AC238" s="98"/>
      <c r="AD238" s="98"/>
      <c r="AE238" s="98"/>
      <c r="AF238" s="98"/>
      <c r="AG238" s="98"/>
      <c r="AH238" s="73"/>
      <c r="AI238" s="73"/>
      <c r="AJ238" s="73"/>
      <c r="AK238" s="73"/>
      <c r="AL238" s="73">
        <v>-21315</v>
      </c>
      <c r="AM238" s="73"/>
      <c r="AN238" s="73"/>
      <c r="AO238" s="73">
        <v>-14210</v>
      </c>
      <c r="AP238" s="73"/>
      <c r="AQ238" s="73"/>
      <c r="AR238" s="316"/>
      <c r="AS238" s="73"/>
      <c r="AT238" s="316"/>
      <c r="AU238" s="519"/>
      <c r="AW238" s="115">
        <f t="shared" si="129"/>
        <v>0</v>
      </c>
      <c r="AX238" s="115">
        <f t="shared" si="130"/>
        <v>0</v>
      </c>
      <c r="AY238" s="112">
        <f t="shared" si="131"/>
        <v>0</v>
      </c>
      <c r="AZ238" s="115">
        <f t="shared" si="74"/>
        <v>0</v>
      </c>
      <c r="BA238" s="175">
        <f t="shared" si="132"/>
        <v>0</v>
      </c>
      <c r="BB238" s="118"/>
    </row>
    <row r="239" spans="1:54" s="134" customFormat="1" ht="15.75" customHeight="1" x14ac:dyDescent="0.25">
      <c r="A239" s="557">
        <v>45636</v>
      </c>
      <c r="B239" s="189" t="s">
        <v>761</v>
      </c>
      <c r="C239" s="177" t="s">
        <v>762</v>
      </c>
      <c r="D239" s="675" t="s">
        <v>640</v>
      </c>
      <c r="E239" s="440" t="s">
        <v>760</v>
      </c>
      <c r="F239" s="146"/>
      <c r="G239" s="302">
        <v>722380</v>
      </c>
      <c r="H239" s="184">
        <f t="shared" si="128"/>
        <v>114978142.81000015</v>
      </c>
      <c r="I239" s="684"/>
      <c r="J239" s="98"/>
      <c r="K239" s="184">
        <f t="shared" si="126"/>
        <v>59182.869999999995</v>
      </c>
      <c r="L239" s="185">
        <f t="shared" si="127"/>
        <v>115037325.68000016</v>
      </c>
      <c r="M239" s="95"/>
      <c r="N239" s="95"/>
      <c r="O239" s="95"/>
      <c r="P239" s="95"/>
      <c r="Q239" s="74">
        <v>525200</v>
      </c>
      <c r="R239" s="95"/>
      <c r="S239" s="95"/>
      <c r="T239" s="95"/>
      <c r="U239" s="95"/>
      <c r="V239" s="95"/>
      <c r="W239" s="95"/>
      <c r="X239" s="95"/>
      <c r="Y239" s="74">
        <v>235200</v>
      </c>
      <c r="Z239" s="95"/>
      <c r="AA239" s="95"/>
      <c r="AB239" s="95"/>
      <c r="AC239" s="95"/>
      <c r="AD239" s="95"/>
      <c r="AE239" s="95"/>
      <c r="AF239" s="74"/>
      <c r="AG239" s="95"/>
      <c r="AH239" s="74"/>
      <c r="AI239" s="74"/>
      <c r="AJ239" s="74"/>
      <c r="AK239" s="74"/>
      <c r="AL239" s="74">
        <v>22812</v>
      </c>
      <c r="AM239" s="74"/>
      <c r="AN239" s="74"/>
      <c r="AO239" s="74">
        <v>15208</v>
      </c>
      <c r="AP239" s="74"/>
      <c r="AQ239" s="74"/>
      <c r="AR239" s="330"/>
      <c r="AS239" s="74"/>
      <c r="AT239" s="330"/>
      <c r="AU239" s="520"/>
      <c r="AW239" s="115">
        <f t="shared" si="77"/>
        <v>760400</v>
      </c>
      <c r="AX239" s="115">
        <f t="shared" si="78"/>
        <v>760400</v>
      </c>
      <c r="AY239" s="112">
        <f t="shared" si="79"/>
        <v>0</v>
      </c>
      <c r="AZ239" s="115">
        <f t="shared" si="74"/>
        <v>0</v>
      </c>
      <c r="BA239" s="175">
        <f t="shared" si="80"/>
        <v>0</v>
      </c>
      <c r="BB239" s="118"/>
    </row>
    <row r="240" spans="1:54" s="134" customFormat="1" ht="15.75" customHeight="1" x14ac:dyDescent="0.25">
      <c r="A240" s="518">
        <v>45639</v>
      </c>
      <c r="B240" s="213"/>
      <c r="C240" s="189" t="s">
        <v>767</v>
      </c>
      <c r="D240" s="628"/>
      <c r="E240" s="93" t="s">
        <v>744</v>
      </c>
      <c r="F240" s="146"/>
      <c r="G240" s="302"/>
      <c r="H240" s="184">
        <f t="shared" si="128"/>
        <v>114978142.81000015</v>
      </c>
      <c r="I240" s="684"/>
      <c r="J240" s="98"/>
      <c r="K240" s="184">
        <f t="shared" si="126"/>
        <v>59182.869999999995</v>
      </c>
      <c r="L240" s="185">
        <f t="shared" si="127"/>
        <v>115037325.68000016</v>
      </c>
      <c r="M240" s="98"/>
      <c r="N240" s="98"/>
      <c r="O240" s="98"/>
      <c r="P240" s="98"/>
      <c r="Q240" s="98"/>
      <c r="R240" s="98"/>
      <c r="S240" s="98"/>
      <c r="T240" s="98"/>
      <c r="U240" s="98"/>
      <c r="V240" s="98"/>
      <c r="W240" s="98"/>
      <c r="X240" s="98"/>
      <c r="Y240" s="98"/>
      <c r="Z240" s="98"/>
      <c r="AA240" s="98"/>
      <c r="AB240" s="98"/>
      <c r="AC240" s="98"/>
      <c r="AD240" s="98"/>
      <c r="AE240" s="98"/>
      <c r="AF240" s="98"/>
      <c r="AG240" s="98"/>
      <c r="AH240" s="73"/>
      <c r="AI240" s="73"/>
      <c r="AJ240" s="73"/>
      <c r="AK240" s="73"/>
      <c r="AL240" s="73"/>
      <c r="AM240" s="73"/>
      <c r="AN240" s="73"/>
      <c r="AO240" s="73"/>
      <c r="AP240" s="73"/>
      <c r="AQ240" s="73"/>
      <c r="AR240" s="316"/>
      <c r="AS240" s="73"/>
      <c r="AT240" s="316"/>
      <c r="AU240" s="519"/>
      <c r="AW240" s="115">
        <f t="shared" si="77"/>
        <v>0</v>
      </c>
      <c r="AX240" s="115">
        <f t="shared" si="78"/>
        <v>0</v>
      </c>
      <c r="AY240" s="112">
        <f t="shared" si="79"/>
        <v>0</v>
      </c>
      <c r="AZ240" s="115">
        <f t="shared" si="74"/>
        <v>0</v>
      </c>
      <c r="BA240" s="175">
        <f t="shared" si="80"/>
        <v>0</v>
      </c>
      <c r="BB240" s="118"/>
    </row>
    <row r="241" spans="1:54" s="134" customFormat="1" ht="15.75" customHeight="1" x14ac:dyDescent="0.25">
      <c r="A241" s="514">
        <v>45642</v>
      </c>
      <c r="B241" s="213"/>
      <c r="C241" s="189" t="s">
        <v>768</v>
      </c>
      <c r="D241" s="239"/>
      <c r="E241" s="283" t="s">
        <v>771</v>
      </c>
      <c r="F241" s="420">
        <v>672030.67</v>
      </c>
      <c r="G241" s="302"/>
      <c r="H241" s="184">
        <f t="shared" si="128"/>
        <v>115650173.48000015</v>
      </c>
      <c r="I241" s="684">
        <v>500</v>
      </c>
      <c r="J241" s="98"/>
      <c r="K241" s="184">
        <f t="shared" si="126"/>
        <v>59682.869999999995</v>
      </c>
      <c r="L241" s="185">
        <f t="shared" si="127"/>
        <v>115709856.35000016</v>
      </c>
      <c r="M241" s="98"/>
      <c r="N241" s="98"/>
      <c r="O241" s="98"/>
      <c r="P241" s="98"/>
      <c r="Q241" s="98"/>
      <c r="R241" s="98"/>
      <c r="S241" s="98"/>
      <c r="T241" s="98"/>
      <c r="U241" s="98"/>
      <c r="V241" s="98"/>
      <c r="W241" s="98"/>
      <c r="X241" s="98"/>
      <c r="Y241" s="98"/>
      <c r="Z241" s="98"/>
      <c r="AA241" s="98"/>
      <c r="AB241" s="98"/>
      <c r="AC241" s="98"/>
      <c r="AD241" s="98"/>
      <c r="AE241" s="98"/>
      <c r="AF241" s="98"/>
      <c r="AG241" s="98"/>
      <c r="AH241" s="73"/>
      <c r="AI241" s="73"/>
      <c r="AJ241" s="73"/>
      <c r="AK241" s="73"/>
      <c r="AL241" s="73"/>
      <c r="AM241" s="73"/>
      <c r="AN241" s="73"/>
      <c r="AO241" s="73"/>
      <c r="AP241" s="73"/>
      <c r="AQ241" s="73"/>
      <c r="AR241" s="316"/>
      <c r="AS241" s="73"/>
      <c r="AT241" s="316"/>
      <c r="AU241" s="519"/>
      <c r="AW241" s="115">
        <f t="shared" si="77"/>
        <v>0</v>
      </c>
      <c r="AX241" s="115">
        <f t="shared" si="78"/>
        <v>0</v>
      </c>
      <c r="AY241" s="112">
        <f t="shared" si="79"/>
        <v>0</v>
      </c>
      <c r="AZ241" s="115">
        <f t="shared" si="74"/>
        <v>0</v>
      </c>
      <c r="BA241" s="175">
        <f t="shared" si="80"/>
        <v>0</v>
      </c>
      <c r="BB241" s="118"/>
    </row>
    <row r="242" spans="1:54" s="134" customFormat="1" ht="32.25" customHeight="1" x14ac:dyDescent="0.25">
      <c r="A242" s="518">
        <v>45642</v>
      </c>
      <c r="B242" s="213"/>
      <c r="C242" s="189" t="s">
        <v>769</v>
      </c>
      <c r="D242" s="239"/>
      <c r="E242" s="283" t="s">
        <v>772</v>
      </c>
      <c r="F242" s="420">
        <v>137411.07</v>
      </c>
      <c r="G242" s="302"/>
      <c r="H242" s="184">
        <f t="shared" si="128"/>
        <v>115787584.55000015</v>
      </c>
      <c r="I242" s="73"/>
      <c r="J242" s="98"/>
      <c r="K242" s="184">
        <f t="shared" si="126"/>
        <v>59682.869999999995</v>
      </c>
      <c r="L242" s="185">
        <f t="shared" si="127"/>
        <v>115847267.42000015</v>
      </c>
      <c r="M242" s="98"/>
      <c r="N242" s="98"/>
      <c r="O242" s="98"/>
      <c r="P242" s="98"/>
      <c r="Q242" s="98"/>
      <c r="R242" s="98"/>
      <c r="S242" s="98"/>
      <c r="T242" s="98"/>
      <c r="U242" s="98"/>
      <c r="V242" s="98"/>
      <c r="W242" s="98"/>
      <c r="X242" s="98"/>
      <c r="Y242" s="98"/>
      <c r="Z242" s="98"/>
      <c r="AA242" s="98"/>
      <c r="AB242" s="98"/>
      <c r="AC242" s="98"/>
      <c r="AD242" s="98"/>
      <c r="AE242" s="98"/>
      <c r="AF242" s="98"/>
      <c r="AG242" s="98"/>
      <c r="AH242" s="73"/>
      <c r="AI242" s="73"/>
      <c r="AJ242" s="73"/>
      <c r="AK242" s="73"/>
      <c r="AL242" s="73"/>
      <c r="AM242" s="73"/>
      <c r="AN242" s="73"/>
      <c r="AO242" s="73"/>
      <c r="AP242" s="73"/>
      <c r="AQ242" s="73"/>
      <c r="AR242" s="316"/>
      <c r="AS242" s="73"/>
      <c r="AT242" s="316"/>
      <c r="AU242" s="519"/>
      <c r="AW242" s="115">
        <f t="shared" si="77"/>
        <v>0</v>
      </c>
      <c r="AX242" s="115">
        <f t="shared" si="78"/>
        <v>0</v>
      </c>
      <c r="AY242" s="112">
        <f t="shared" si="79"/>
        <v>0</v>
      </c>
      <c r="AZ242" s="115">
        <f t="shared" si="74"/>
        <v>0</v>
      </c>
      <c r="BA242" s="175">
        <f t="shared" si="80"/>
        <v>0</v>
      </c>
      <c r="BB242" s="118"/>
    </row>
    <row r="243" spans="1:54" s="134" customFormat="1" ht="31.5" customHeight="1" x14ac:dyDescent="0.25">
      <c r="A243" s="518">
        <v>45642</v>
      </c>
      <c r="B243" s="213"/>
      <c r="C243" s="189" t="s">
        <v>770</v>
      </c>
      <c r="D243" s="239" t="s">
        <v>774</v>
      </c>
      <c r="E243" s="117" t="s">
        <v>773</v>
      </c>
      <c r="F243" s="420">
        <v>297771.2</v>
      </c>
      <c r="G243" s="146"/>
      <c r="H243" s="184">
        <f t="shared" si="128"/>
        <v>116085355.75000015</v>
      </c>
      <c r="I243" s="98"/>
      <c r="J243" s="98"/>
      <c r="K243" s="184">
        <f t="shared" si="126"/>
        <v>59682.869999999995</v>
      </c>
      <c r="L243" s="185">
        <f t="shared" si="127"/>
        <v>116145038.62000015</v>
      </c>
      <c r="M243" s="98"/>
      <c r="N243" s="98"/>
      <c r="O243" s="98"/>
      <c r="P243" s="98"/>
      <c r="Q243" s="98"/>
      <c r="R243" s="98"/>
      <c r="S243" s="98"/>
      <c r="T243" s="98"/>
      <c r="U243" s="98"/>
      <c r="V243" s="98"/>
      <c r="W243" s="98"/>
      <c r="X243" s="98"/>
      <c r="Y243" s="98"/>
      <c r="Z243" s="98"/>
      <c r="AA243" s="98"/>
      <c r="AB243" s="98"/>
      <c r="AC243" s="98"/>
      <c r="AD243" s="98"/>
      <c r="AE243" s="98"/>
      <c r="AF243" s="98"/>
      <c r="AG243" s="98"/>
      <c r="AH243" s="73"/>
      <c r="AI243" s="73"/>
      <c r="AJ243" s="73"/>
      <c r="AK243" s="73"/>
      <c r="AL243" s="73"/>
      <c r="AM243" s="73"/>
      <c r="AN243" s="73"/>
      <c r="AO243" s="73"/>
      <c r="AP243" s="73"/>
      <c r="AQ243" s="73"/>
      <c r="AR243" s="316"/>
      <c r="AS243" s="73"/>
      <c r="AT243" s="316"/>
      <c r="AU243" s="519"/>
      <c r="AW243" s="115">
        <f t="shared" si="77"/>
        <v>0</v>
      </c>
      <c r="AX243" s="115">
        <f t="shared" si="78"/>
        <v>0</v>
      </c>
      <c r="AY243" s="112">
        <f t="shared" si="79"/>
        <v>0</v>
      </c>
      <c r="AZ243" s="115">
        <f t="shared" si="74"/>
        <v>0</v>
      </c>
      <c r="BA243" s="175">
        <f t="shared" si="80"/>
        <v>0</v>
      </c>
      <c r="BB243" s="118"/>
    </row>
    <row r="244" spans="1:54" s="134" customFormat="1" ht="28.5" customHeight="1" x14ac:dyDescent="0.25">
      <c r="A244" s="518">
        <v>45649</v>
      </c>
      <c r="B244" s="460" t="s">
        <v>776</v>
      </c>
      <c r="C244" s="189" t="s">
        <v>775</v>
      </c>
      <c r="D244" s="636" t="s">
        <v>675</v>
      </c>
      <c r="E244" s="440" t="s">
        <v>777</v>
      </c>
      <c r="F244" s="146"/>
      <c r="G244" s="302">
        <v>435000</v>
      </c>
      <c r="H244" s="184">
        <f t="shared" si="128"/>
        <v>115650355.75000015</v>
      </c>
      <c r="I244" s="98"/>
      <c r="J244" s="98"/>
      <c r="K244" s="184">
        <f t="shared" si="126"/>
        <v>59682.869999999995</v>
      </c>
      <c r="L244" s="185">
        <f t="shared" si="127"/>
        <v>115710038.62000015</v>
      </c>
      <c r="M244" s="98"/>
      <c r="N244" s="98"/>
      <c r="O244" s="98"/>
      <c r="P244" s="98"/>
      <c r="Q244" s="98"/>
      <c r="R244" s="98"/>
      <c r="S244" s="98"/>
      <c r="T244" s="98"/>
      <c r="U244" s="98"/>
      <c r="V244" s="98"/>
      <c r="W244" s="98"/>
      <c r="X244" s="98"/>
      <c r="Y244" s="98"/>
      <c r="Z244" s="98"/>
      <c r="AA244" s="98"/>
      <c r="AB244" s="98"/>
      <c r="AC244" s="98"/>
      <c r="AD244" s="98"/>
      <c r="AE244" s="98"/>
      <c r="AF244" s="73">
        <v>435000</v>
      </c>
      <c r="AG244" s="98"/>
      <c r="AH244" s="73"/>
      <c r="AI244" s="73"/>
      <c r="AJ244" s="73"/>
      <c r="AK244" s="73"/>
      <c r="AL244" s="73"/>
      <c r="AM244" s="73"/>
      <c r="AN244" s="73"/>
      <c r="AO244" s="73"/>
      <c r="AP244" s="73"/>
      <c r="AQ244" s="73"/>
      <c r="AR244" s="316"/>
      <c r="AS244" s="73"/>
      <c r="AT244" s="316"/>
      <c r="AU244" s="519"/>
      <c r="AW244" s="115">
        <f t="shared" si="77"/>
        <v>435000</v>
      </c>
      <c r="AX244" s="115">
        <f t="shared" si="78"/>
        <v>435000</v>
      </c>
      <c r="AY244" s="112">
        <f t="shared" si="79"/>
        <v>0</v>
      </c>
      <c r="AZ244" s="115">
        <f t="shared" ref="AZ244:AZ263" si="133">AY244-J244</f>
        <v>0</v>
      </c>
      <c r="BA244" s="175">
        <f t="shared" si="80"/>
        <v>0</v>
      </c>
      <c r="BB244" s="118"/>
    </row>
    <row r="245" spans="1:54" s="134" customFormat="1" ht="35.25" customHeight="1" x14ac:dyDescent="0.25">
      <c r="A245" s="679">
        <v>45653</v>
      </c>
      <c r="B245" s="490"/>
      <c r="C245" s="490" t="s">
        <v>803</v>
      </c>
      <c r="D245" s="687" t="s">
        <v>675</v>
      </c>
      <c r="E245" s="681" t="s">
        <v>802</v>
      </c>
      <c r="F245" s="302"/>
      <c r="G245" s="302"/>
      <c r="H245" s="184">
        <f t="shared" si="128"/>
        <v>115650355.75000015</v>
      </c>
      <c r="I245" s="98"/>
      <c r="J245" s="98"/>
      <c r="K245" s="184">
        <f t="shared" si="126"/>
        <v>59682.869999999995</v>
      </c>
      <c r="L245" s="185">
        <f t="shared" si="127"/>
        <v>115710038.62000015</v>
      </c>
      <c r="M245" s="98"/>
      <c r="N245" s="98"/>
      <c r="O245" s="98"/>
      <c r="P245" s="98"/>
      <c r="Q245" s="98"/>
      <c r="R245" s="98"/>
      <c r="S245" s="98"/>
      <c r="T245" s="98"/>
      <c r="U245" s="98"/>
      <c r="V245" s="73">
        <v>435000</v>
      </c>
      <c r="W245" s="98"/>
      <c r="X245" s="98"/>
      <c r="Y245" s="98"/>
      <c r="Z245" s="98"/>
      <c r="AA245" s="98"/>
      <c r="AB245" s="98"/>
      <c r="AC245" s="98"/>
      <c r="AD245" s="98"/>
      <c r="AE245" s="98"/>
      <c r="AF245" s="73">
        <v>-435000</v>
      </c>
      <c r="AG245" s="98"/>
      <c r="AH245" s="73"/>
      <c r="AI245" s="73"/>
      <c r="AJ245" s="73"/>
      <c r="AK245" s="73"/>
      <c r="AL245" s="73"/>
      <c r="AM245" s="73"/>
      <c r="AN245" s="73"/>
      <c r="AO245" s="73"/>
      <c r="AP245" s="73"/>
      <c r="AQ245" s="73"/>
      <c r="AR245" s="316"/>
      <c r="AS245" s="73"/>
      <c r="AT245" s="73"/>
      <c r="AU245" s="519"/>
      <c r="AW245" s="115">
        <f t="shared" si="77"/>
        <v>0</v>
      </c>
      <c r="AX245" s="115">
        <f t="shared" si="78"/>
        <v>0</v>
      </c>
      <c r="AY245" s="112">
        <f t="shared" si="79"/>
        <v>0</v>
      </c>
      <c r="AZ245" s="115">
        <f t="shared" si="133"/>
        <v>0</v>
      </c>
      <c r="BA245" s="175">
        <f t="shared" si="80"/>
        <v>0</v>
      </c>
      <c r="BB245" s="118"/>
    </row>
    <row r="246" spans="1:54" s="134" customFormat="1" ht="36.75" customHeight="1" x14ac:dyDescent="0.25">
      <c r="A246" s="557">
        <v>45649</v>
      </c>
      <c r="B246" s="460" t="s">
        <v>778</v>
      </c>
      <c r="C246" s="641" t="s">
        <v>780</v>
      </c>
      <c r="D246" s="658" t="s">
        <v>640</v>
      </c>
      <c r="E246" s="440" t="s">
        <v>779</v>
      </c>
      <c r="F246" s="146"/>
      <c r="G246" s="302">
        <v>149150</v>
      </c>
      <c r="H246" s="184">
        <f t="shared" si="128"/>
        <v>115501205.75000015</v>
      </c>
      <c r="I246" s="73"/>
      <c r="J246" s="73"/>
      <c r="K246" s="184">
        <f t="shared" si="126"/>
        <v>59682.869999999995</v>
      </c>
      <c r="L246" s="185">
        <f t="shared" si="127"/>
        <v>115560888.62000015</v>
      </c>
      <c r="M246" s="98"/>
      <c r="N246" s="98"/>
      <c r="O246" s="98"/>
      <c r="P246" s="98"/>
      <c r="Q246" s="98"/>
      <c r="R246" s="98"/>
      <c r="S246" s="98"/>
      <c r="T246" s="98"/>
      <c r="U246" s="98"/>
      <c r="V246" s="73">
        <v>0</v>
      </c>
      <c r="W246" s="98"/>
      <c r="X246" s="98"/>
      <c r="Y246" s="73">
        <v>157000</v>
      </c>
      <c r="Z246" s="98"/>
      <c r="AA246" s="98"/>
      <c r="AB246" s="98"/>
      <c r="AC246" s="98"/>
      <c r="AD246" s="98"/>
      <c r="AE246" s="98"/>
      <c r="AF246" s="73"/>
      <c r="AG246" s="98"/>
      <c r="AH246" s="73"/>
      <c r="AI246" s="73"/>
      <c r="AJ246" s="73"/>
      <c r="AK246" s="73"/>
      <c r="AL246" s="73">
        <v>4710</v>
      </c>
      <c r="AM246" s="73"/>
      <c r="AN246" s="73"/>
      <c r="AO246" s="73">
        <v>3140</v>
      </c>
      <c r="AP246" s="73"/>
      <c r="AQ246" s="73"/>
      <c r="AR246" s="316"/>
      <c r="AS246" s="73"/>
      <c r="AT246" s="316"/>
      <c r="AU246" s="519"/>
      <c r="AW246" s="115">
        <f t="shared" ref="AW246" si="134">G246+J246+SUM(AH246:AU246)</f>
        <v>157000</v>
      </c>
      <c r="AX246" s="115">
        <f t="shared" ref="AX246" si="135">SUM(M246:AG246)</f>
        <v>157000</v>
      </c>
      <c r="AY246" s="112">
        <f t="shared" ref="AY246" si="136">AW246-AX246</f>
        <v>0</v>
      </c>
      <c r="AZ246" s="115">
        <f t="shared" ref="AZ246" si="137">AY246-J246</f>
        <v>0</v>
      </c>
      <c r="BA246" s="175">
        <f t="shared" ref="BA246" si="138">AY246-AZ246</f>
        <v>0</v>
      </c>
      <c r="BB246" s="118"/>
    </row>
    <row r="247" spans="1:54" s="134" customFormat="1" ht="33" customHeight="1" x14ac:dyDescent="0.25">
      <c r="A247" s="557">
        <v>45649</v>
      </c>
      <c r="B247" s="460" t="s">
        <v>787</v>
      </c>
      <c r="C247" s="182" t="s">
        <v>784</v>
      </c>
      <c r="D247" s="391" t="s">
        <v>600</v>
      </c>
      <c r="E247" s="178" t="s">
        <v>781</v>
      </c>
      <c r="F247" s="146"/>
      <c r="G247" s="302">
        <v>260680</v>
      </c>
      <c r="H247" s="184">
        <f t="shared" si="128"/>
        <v>115240525.75000015</v>
      </c>
      <c r="I247" s="98"/>
      <c r="J247" s="98"/>
      <c r="K247" s="184">
        <f t="shared" si="126"/>
        <v>59682.869999999995</v>
      </c>
      <c r="L247" s="185">
        <f t="shared" si="127"/>
        <v>115300208.62000015</v>
      </c>
      <c r="M247" s="98"/>
      <c r="N247" s="98"/>
      <c r="O247" s="98"/>
      <c r="P247" s="98"/>
      <c r="Q247" s="98"/>
      <c r="R247" s="98"/>
      <c r="S247" s="98"/>
      <c r="T247" s="98"/>
      <c r="U247" s="98"/>
      <c r="V247" s="98"/>
      <c r="W247" s="98"/>
      <c r="X247" s="98"/>
      <c r="Y247" s="690">
        <v>274400</v>
      </c>
      <c r="Z247" s="98"/>
      <c r="AA247" s="98"/>
      <c r="AB247" s="98"/>
      <c r="AC247" s="98"/>
      <c r="AD247" s="98"/>
      <c r="AE247" s="98"/>
      <c r="AF247" s="98"/>
      <c r="AG247" s="98"/>
      <c r="AH247" s="73"/>
      <c r="AI247" s="73"/>
      <c r="AJ247" s="73"/>
      <c r="AK247" s="73"/>
      <c r="AL247" s="73">
        <v>8232</v>
      </c>
      <c r="AM247" s="73"/>
      <c r="AN247" s="73"/>
      <c r="AO247" s="73">
        <v>5488</v>
      </c>
      <c r="AP247" s="73"/>
      <c r="AQ247" s="73"/>
      <c r="AR247" s="316"/>
      <c r="AS247" s="73"/>
      <c r="AT247" s="73"/>
      <c r="AU247" s="519"/>
      <c r="AW247" s="115">
        <f t="shared" si="77"/>
        <v>274400</v>
      </c>
      <c r="AX247" s="115">
        <f t="shared" si="78"/>
        <v>274400</v>
      </c>
      <c r="AY247" s="112">
        <f t="shared" si="79"/>
        <v>0</v>
      </c>
      <c r="AZ247" s="115">
        <f t="shared" si="133"/>
        <v>0</v>
      </c>
      <c r="BA247" s="175">
        <f t="shared" si="80"/>
        <v>0</v>
      </c>
      <c r="BB247" s="118"/>
    </row>
    <row r="248" spans="1:54" s="134" customFormat="1" ht="15.75" customHeight="1" x14ac:dyDescent="0.25">
      <c r="A248" s="682">
        <v>45649</v>
      </c>
      <c r="B248" s="460" t="s">
        <v>788</v>
      </c>
      <c r="C248" s="189" t="s">
        <v>785</v>
      </c>
      <c r="D248" s="391" t="s">
        <v>600</v>
      </c>
      <c r="E248" s="178" t="s">
        <v>782</v>
      </c>
      <c r="F248" s="146"/>
      <c r="G248" s="302">
        <v>475000</v>
      </c>
      <c r="H248" s="184">
        <f t="shared" si="128"/>
        <v>114765525.75000015</v>
      </c>
      <c r="I248" s="98"/>
      <c r="J248" s="98"/>
      <c r="K248" s="184">
        <f t="shared" si="126"/>
        <v>59682.869999999995</v>
      </c>
      <c r="L248" s="185">
        <f t="shared" si="127"/>
        <v>114825208.62000015</v>
      </c>
      <c r="M248" s="98"/>
      <c r="N248" s="98"/>
      <c r="O248" s="98"/>
      <c r="P248" s="98"/>
      <c r="Q248" s="73">
        <v>500000</v>
      </c>
      <c r="R248" s="98"/>
      <c r="S248" s="98"/>
      <c r="T248" s="98"/>
      <c r="U248" s="98"/>
      <c r="V248" s="98"/>
      <c r="W248" s="98"/>
      <c r="X248" s="98"/>
      <c r="Y248" s="73"/>
      <c r="Z248" s="73"/>
      <c r="AA248" s="73"/>
      <c r="AB248" s="73"/>
      <c r="AC248" s="73"/>
      <c r="AD248" s="73"/>
      <c r="AE248" s="73"/>
      <c r="AF248" s="73"/>
      <c r="AG248" s="98"/>
      <c r="AH248" s="73"/>
      <c r="AI248" s="73"/>
      <c r="AJ248" s="73"/>
      <c r="AK248" s="73"/>
      <c r="AL248" s="73">
        <v>15000</v>
      </c>
      <c r="AM248" s="73"/>
      <c r="AN248" s="73"/>
      <c r="AO248" s="73">
        <v>10000</v>
      </c>
      <c r="AP248" s="73"/>
      <c r="AQ248" s="73"/>
      <c r="AR248" s="316"/>
      <c r="AS248" s="73"/>
      <c r="AT248" s="316"/>
      <c r="AU248" s="519"/>
      <c r="AW248" s="115">
        <f t="shared" si="77"/>
        <v>500000</v>
      </c>
      <c r="AX248" s="115">
        <f t="shared" si="78"/>
        <v>500000</v>
      </c>
      <c r="AY248" s="112">
        <f t="shared" si="79"/>
        <v>0</v>
      </c>
      <c r="AZ248" s="115">
        <f t="shared" si="133"/>
        <v>0</v>
      </c>
      <c r="BA248" s="175">
        <f t="shared" si="80"/>
        <v>0</v>
      </c>
      <c r="BB248" s="118"/>
    </row>
    <row r="249" spans="1:54" s="134" customFormat="1" ht="15.75" customHeight="1" x14ac:dyDescent="0.25">
      <c r="A249" s="682">
        <v>45649</v>
      </c>
      <c r="B249" s="460" t="s">
        <v>789</v>
      </c>
      <c r="C249" s="189" t="s">
        <v>786</v>
      </c>
      <c r="D249" s="391" t="s">
        <v>600</v>
      </c>
      <c r="E249" s="178" t="s">
        <v>783</v>
      </c>
      <c r="F249" s="146"/>
      <c r="G249" s="302">
        <v>130176</v>
      </c>
      <c r="H249" s="184">
        <f t="shared" si="128"/>
        <v>114635349.75000015</v>
      </c>
      <c r="I249" s="98"/>
      <c r="J249" s="98"/>
      <c r="K249" s="184">
        <f t="shared" si="126"/>
        <v>59682.869999999995</v>
      </c>
      <c r="L249" s="185">
        <f t="shared" si="127"/>
        <v>114695032.62000015</v>
      </c>
      <c r="M249" s="98"/>
      <c r="N249" s="98"/>
      <c r="O249" s="98"/>
      <c r="P249" s="98"/>
      <c r="Q249" s="73">
        <v>135600</v>
      </c>
      <c r="R249" s="98"/>
      <c r="S249" s="98"/>
      <c r="T249" s="98"/>
      <c r="U249" s="98"/>
      <c r="V249" s="98"/>
      <c r="W249" s="98"/>
      <c r="X249" s="98"/>
      <c r="Y249" s="73"/>
      <c r="Z249" s="73"/>
      <c r="AA249" s="73"/>
      <c r="AB249" s="73"/>
      <c r="AC249" s="73"/>
      <c r="AD249" s="73"/>
      <c r="AE249" s="73"/>
      <c r="AF249" s="73"/>
      <c r="AG249" s="98"/>
      <c r="AH249" s="73"/>
      <c r="AI249" s="73"/>
      <c r="AJ249" s="73"/>
      <c r="AK249" s="73"/>
      <c r="AL249" s="73">
        <v>4068</v>
      </c>
      <c r="AM249" s="73"/>
      <c r="AN249" s="73">
        <v>1356</v>
      </c>
      <c r="AO249" s="73"/>
      <c r="AP249" s="73"/>
      <c r="AQ249" s="73"/>
      <c r="AR249" s="316"/>
      <c r="AS249" s="73"/>
      <c r="AT249" s="316"/>
      <c r="AU249" s="519"/>
      <c r="AW249" s="115">
        <f t="shared" si="77"/>
        <v>135600</v>
      </c>
      <c r="AX249" s="115">
        <f t="shared" si="78"/>
        <v>135600</v>
      </c>
      <c r="AY249" s="112">
        <f t="shared" si="79"/>
        <v>0</v>
      </c>
      <c r="AZ249" s="115">
        <f t="shared" si="133"/>
        <v>0</v>
      </c>
      <c r="BA249" s="175">
        <f t="shared" si="80"/>
        <v>0</v>
      </c>
      <c r="BB249" s="118"/>
    </row>
    <row r="250" spans="1:54" s="134" customFormat="1" ht="30" customHeight="1" x14ac:dyDescent="0.25">
      <c r="A250" s="518">
        <v>45652</v>
      </c>
      <c r="B250" s="460" t="s">
        <v>792</v>
      </c>
      <c r="C250" s="189" t="s">
        <v>790</v>
      </c>
      <c r="D250" s="391" t="s">
        <v>797</v>
      </c>
      <c r="E250" s="2" t="s">
        <v>798</v>
      </c>
      <c r="F250" s="146"/>
      <c r="G250" s="302">
        <v>435357.15</v>
      </c>
      <c r="H250" s="184">
        <f t="shared" si="128"/>
        <v>114199992.60000014</v>
      </c>
      <c r="I250" s="98"/>
      <c r="J250" s="98"/>
      <c r="K250" s="184">
        <f t="shared" si="126"/>
        <v>59682.869999999995</v>
      </c>
      <c r="L250" s="185">
        <f t="shared" si="127"/>
        <v>114259675.47000015</v>
      </c>
      <c r="M250" s="73"/>
      <c r="N250" s="73"/>
      <c r="O250" s="73"/>
      <c r="P250" s="73"/>
      <c r="Q250" s="73">
        <v>460000</v>
      </c>
      <c r="R250" s="73"/>
      <c r="S250" s="98"/>
      <c r="T250" s="98"/>
      <c r="U250" s="98"/>
      <c r="V250" s="98"/>
      <c r="W250" s="98"/>
      <c r="X250" s="98"/>
      <c r="Y250" s="73"/>
      <c r="Z250" s="73"/>
      <c r="AA250" s="73"/>
      <c r="AB250" s="73"/>
      <c r="AC250" s="73"/>
      <c r="AD250" s="73"/>
      <c r="AE250" s="73"/>
      <c r="AF250" s="73"/>
      <c r="AG250" s="98"/>
      <c r="AH250" s="73"/>
      <c r="AI250" s="73"/>
      <c r="AJ250" s="73">
        <v>20535.71</v>
      </c>
      <c r="AK250" s="73"/>
      <c r="AL250" s="73"/>
      <c r="AM250" s="73">
        <v>4107.1400000000003</v>
      </c>
      <c r="AN250" s="73"/>
      <c r="AO250" s="73"/>
      <c r="AP250" s="73"/>
      <c r="AQ250" s="73"/>
      <c r="AR250" s="316"/>
      <c r="AS250" s="73"/>
      <c r="AT250" s="316"/>
      <c r="AU250" s="519"/>
      <c r="AW250" s="115">
        <f t="shared" si="77"/>
        <v>460000</v>
      </c>
      <c r="AX250" s="115">
        <f t="shared" si="78"/>
        <v>460000</v>
      </c>
      <c r="AY250" s="112">
        <f t="shared" si="79"/>
        <v>0</v>
      </c>
      <c r="AZ250" s="115">
        <f t="shared" si="133"/>
        <v>0</v>
      </c>
      <c r="BA250" s="175">
        <f t="shared" si="80"/>
        <v>0</v>
      </c>
      <c r="BB250" s="118"/>
    </row>
    <row r="251" spans="1:54" s="134" customFormat="1" ht="31.5" customHeight="1" x14ac:dyDescent="0.25">
      <c r="A251" s="518">
        <v>45652</v>
      </c>
      <c r="B251" s="460" t="s">
        <v>793</v>
      </c>
      <c r="C251" s="189" t="s">
        <v>791</v>
      </c>
      <c r="D251" s="391" t="s">
        <v>640</v>
      </c>
      <c r="E251" s="178" t="s">
        <v>794</v>
      </c>
      <c r="F251" s="146"/>
      <c r="G251" s="302">
        <v>124165</v>
      </c>
      <c r="H251" s="184">
        <f t="shared" si="128"/>
        <v>114075827.60000014</v>
      </c>
      <c r="I251" s="98"/>
      <c r="J251" s="98"/>
      <c r="K251" s="184">
        <f t="shared" si="126"/>
        <v>59682.869999999995</v>
      </c>
      <c r="L251" s="185">
        <f t="shared" si="127"/>
        <v>114135510.47000015</v>
      </c>
      <c r="M251" s="73"/>
      <c r="N251" s="73">
        <v>130700</v>
      </c>
      <c r="O251" s="73"/>
      <c r="P251" s="73"/>
      <c r="Q251" s="73"/>
      <c r="R251" s="73"/>
      <c r="S251" s="98"/>
      <c r="T251" s="98"/>
      <c r="U251" s="98"/>
      <c r="V251" s="98"/>
      <c r="W251" s="98"/>
      <c r="X251" s="98"/>
      <c r="Y251" s="73"/>
      <c r="Z251" s="73"/>
      <c r="AA251" s="73"/>
      <c r="AB251" s="73"/>
      <c r="AC251" s="73"/>
      <c r="AD251" s="73"/>
      <c r="AE251" s="73"/>
      <c r="AF251" s="73"/>
      <c r="AG251" s="98"/>
      <c r="AH251" s="73"/>
      <c r="AI251" s="73"/>
      <c r="AJ251" s="73"/>
      <c r="AK251" s="73"/>
      <c r="AL251" s="73">
        <v>2614</v>
      </c>
      <c r="AM251" s="73"/>
      <c r="AN251" s="73"/>
      <c r="AO251" s="73">
        <v>3921</v>
      </c>
      <c r="AP251" s="73"/>
      <c r="AQ251" s="73"/>
      <c r="AR251" s="316"/>
      <c r="AS251" s="73"/>
      <c r="AT251" s="316"/>
      <c r="AU251" s="519"/>
      <c r="AW251" s="115">
        <f t="shared" si="77"/>
        <v>130700</v>
      </c>
      <c r="AX251" s="115">
        <f t="shared" si="78"/>
        <v>130700</v>
      </c>
      <c r="AY251" s="112">
        <f t="shared" si="79"/>
        <v>0</v>
      </c>
      <c r="AZ251" s="115">
        <f t="shared" si="133"/>
        <v>0</v>
      </c>
      <c r="BA251" s="175">
        <f t="shared" si="80"/>
        <v>0</v>
      </c>
      <c r="BB251" s="118"/>
    </row>
    <row r="252" spans="1:54" s="134" customFormat="1" ht="33.75" customHeight="1" x14ac:dyDescent="0.25">
      <c r="A252" s="518">
        <v>45652</v>
      </c>
      <c r="B252" s="460" t="s">
        <v>796</v>
      </c>
      <c r="C252" s="189" t="s">
        <v>804</v>
      </c>
      <c r="D252" s="391" t="s">
        <v>640</v>
      </c>
      <c r="E252" s="178" t="s">
        <v>795</v>
      </c>
      <c r="F252" s="302"/>
      <c r="G252" s="302">
        <v>420096</v>
      </c>
      <c r="H252" s="184">
        <f t="shared" si="128"/>
        <v>113655731.60000014</v>
      </c>
      <c r="I252" s="98"/>
      <c r="J252" s="98"/>
      <c r="K252" s="184">
        <f t="shared" si="126"/>
        <v>59682.869999999995</v>
      </c>
      <c r="L252" s="185">
        <f t="shared" si="127"/>
        <v>113715414.47000015</v>
      </c>
      <c r="M252" s="73"/>
      <c r="N252" s="73"/>
      <c r="O252" s="73"/>
      <c r="P252" s="73"/>
      <c r="Q252" s="73">
        <v>437600</v>
      </c>
      <c r="R252" s="73"/>
      <c r="S252" s="98"/>
      <c r="T252" s="98"/>
      <c r="U252" s="98"/>
      <c r="V252" s="98"/>
      <c r="W252" s="98"/>
      <c r="X252" s="98"/>
      <c r="Y252" s="73"/>
      <c r="Z252" s="678"/>
      <c r="AA252" s="73"/>
      <c r="AB252" s="73"/>
      <c r="AC252" s="73"/>
      <c r="AD252" s="73"/>
      <c r="AE252" s="73"/>
      <c r="AF252" s="73"/>
      <c r="AG252" s="98"/>
      <c r="AH252" s="73"/>
      <c r="AI252" s="73"/>
      <c r="AJ252" s="73"/>
      <c r="AK252" s="73"/>
      <c r="AL252" s="73">
        <v>13128</v>
      </c>
      <c r="AM252" s="73"/>
      <c r="AN252" s="73">
        <v>4376</v>
      </c>
      <c r="AO252" s="73"/>
      <c r="AP252" s="73"/>
      <c r="AQ252" s="73"/>
      <c r="AR252" s="316"/>
      <c r="AS252" s="73"/>
      <c r="AT252" s="316"/>
      <c r="AU252" s="519"/>
      <c r="AW252" s="115">
        <f t="shared" si="77"/>
        <v>437600</v>
      </c>
      <c r="AX252" s="115">
        <f t="shared" si="78"/>
        <v>437600</v>
      </c>
      <c r="AY252" s="112">
        <f t="shared" si="79"/>
        <v>0</v>
      </c>
      <c r="AZ252" s="115">
        <f t="shared" si="133"/>
        <v>0</v>
      </c>
      <c r="BA252" s="175">
        <f t="shared" si="80"/>
        <v>0</v>
      </c>
      <c r="BB252" s="118"/>
    </row>
    <row r="253" spans="1:54" s="134" customFormat="1" ht="15.75" customHeight="1" x14ac:dyDescent="0.25">
      <c r="A253" s="518">
        <v>45652</v>
      </c>
      <c r="B253" s="189" t="s">
        <v>805</v>
      </c>
      <c r="C253" s="189" t="s">
        <v>806</v>
      </c>
      <c r="D253" s="391" t="s">
        <v>600</v>
      </c>
      <c r="E253" s="178" t="s">
        <v>807</v>
      </c>
      <c r="F253" s="302"/>
      <c r="G253" s="302">
        <v>471552</v>
      </c>
      <c r="H253" s="184">
        <f t="shared" si="128"/>
        <v>113184179.60000014</v>
      </c>
      <c r="I253" s="98"/>
      <c r="J253" s="98"/>
      <c r="K253" s="184">
        <f t="shared" si="126"/>
        <v>59682.869999999995</v>
      </c>
      <c r="L253" s="185">
        <f t="shared" si="127"/>
        <v>113243862.47000015</v>
      </c>
      <c r="M253" s="73"/>
      <c r="N253" s="73"/>
      <c r="O253" s="73"/>
      <c r="P253" s="73"/>
      <c r="Q253" s="73">
        <v>491200</v>
      </c>
      <c r="R253" s="73"/>
      <c r="S253" s="98"/>
      <c r="T253" s="98"/>
      <c r="U253" s="98"/>
      <c r="V253" s="98"/>
      <c r="W253" s="98"/>
      <c r="X253" s="98"/>
      <c r="Y253" s="73"/>
      <c r="Z253" s="678"/>
      <c r="AA253" s="73"/>
      <c r="AB253" s="73"/>
      <c r="AC253" s="73"/>
      <c r="AD253" s="73"/>
      <c r="AE253" s="73"/>
      <c r="AF253" s="73"/>
      <c r="AG253" s="98"/>
      <c r="AH253" s="73"/>
      <c r="AI253" s="73"/>
      <c r="AJ253" s="73"/>
      <c r="AK253" s="73"/>
      <c r="AL253" s="73">
        <v>14736</v>
      </c>
      <c r="AM253" s="73">
        <v>4912</v>
      </c>
      <c r="AN253" s="73"/>
      <c r="AO253" s="73"/>
      <c r="AP253" s="73"/>
      <c r="AQ253" s="73"/>
      <c r="AR253" s="316"/>
      <c r="AS253" s="73"/>
      <c r="AT253" s="316"/>
      <c r="AU253" s="519"/>
      <c r="AW253" s="115">
        <f t="shared" ref="AW253:AW259" si="139">G253+J253+SUM(AH253:AU253)</f>
        <v>491200</v>
      </c>
      <c r="AX253" s="115">
        <f t="shared" ref="AX253:AX259" si="140">SUM(M253:AG253)</f>
        <v>491200</v>
      </c>
      <c r="AY253" s="112">
        <f t="shared" si="79"/>
        <v>0</v>
      </c>
      <c r="AZ253" s="115">
        <f t="shared" si="133"/>
        <v>0</v>
      </c>
      <c r="BA253" s="175">
        <f t="shared" si="80"/>
        <v>0</v>
      </c>
      <c r="BB253" s="118"/>
    </row>
    <row r="254" spans="1:54" s="134" customFormat="1" ht="49.5" customHeight="1" x14ac:dyDescent="0.25">
      <c r="A254" s="518">
        <v>45653</v>
      </c>
      <c r="B254" s="189" t="s">
        <v>808</v>
      </c>
      <c r="C254" s="189" t="s">
        <v>818</v>
      </c>
      <c r="D254" s="191" t="s">
        <v>675</v>
      </c>
      <c r="E254" s="178" t="s">
        <v>809</v>
      </c>
      <c r="F254" s="98"/>
      <c r="G254" s="73"/>
      <c r="H254" s="184">
        <f t="shared" si="128"/>
        <v>113184179.60000014</v>
      </c>
      <c r="I254" s="98"/>
      <c r="J254" s="73">
        <v>15705.96</v>
      </c>
      <c r="K254" s="184">
        <f t="shared" si="126"/>
        <v>43976.909999999996</v>
      </c>
      <c r="L254" s="185">
        <f t="shared" si="127"/>
        <v>113228156.51000014</v>
      </c>
      <c r="M254" s="73"/>
      <c r="N254" s="73"/>
      <c r="O254" s="73"/>
      <c r="P254" s="73"/>
      <c r="Q254" s="73"/>
      <c r="R254" s="73"/>
      <c r="S254" s="98"/>
      <c r="T254" s="98"/>
      <c r="U254" s="98"/>
      <c r="V254" s="98"/>
      <c r="W254" s="73"/>
      <c r="X254" s="98"/>
      <c r="Y254" s="73"/>
      <c r="Z254" s="73"/>
      <c r="AA254" s="73"/>
      <c r="AB254" s="73"/>
      <c r="AC254" s="73"/>
      <c r="AD254" s="73"/>
      <c r="AE254" s="73"/>
      <c r="AF254" s="73">
        <v>15705.96</v>
      </c>
      <c r="AG254" s="98"/>
      <c r="AH254" s="73"/>
      <c r="AI254" s="73"/>
      <c r="AJ254" s="73"/>
      <c r="AK254" s="73"/>
      <c r="AL254" s="73"/>
      <c r="AM254" s="73"/>
      <c r="AN254" s="73"/>
      <c r="AO254" s="73"/>
      <c r="AP254" s="73"/>
      <c r="AQ254" s="73"/>
      <c r="AR254" s="316"/>
      <c r="AS254" s="73"/>
      <c r="AT254" s="316"/>
      <c r="AU254" s="519"/>
      <c r="AW254" s="115">
        <f t="shared" si="139"/>
        <v>15705.96</v>
      </c>
      <c r="AX254" s="115">
        <f t="shared" si="140"/>
        <v>15705.96</v>
      </c>
      <c r="AY254" s="112">
        <f t="shared" si="79"/>
        <v>0</v>
      </c>
      <c r="AZ254" s="115">
        <f t="shared" si="133"/>
        <v>-15705.96</v>
      </c>
      <c r="BA254" s="175">
        <f t="shared" si="80"/>
        <v>15705.96</v>
      </c>
      <c r="BB254" s="118"/>
    </row>
    <row r="255" spans="1:54" s="134" customFormat="1" ht="48" customHeight="1" x14ac:dyDescent="0.25">
      <c r="A255" s="679">
        <v>45653</v>
      </c>
      <c r="B255" s="677"/>
      <c r="C255" s="677" t="s">
        <v>811</v>
      </c>
      <c r="D255" s="680" t="s">
        <v>675</v>
      </c>
      <c r="E255" s="688" t="s">
        <v>810</v>
      </c>
      <c r="F255" s="98"/>
      <c r="G255" s="98"/>
      <c r="H255" s="184">
        <f t="shared" si="128"/>
        <v>113184179.60000014</v>
      </c>
      <c r="I255" s="98"/>
      <c r="J255" s="98"/>
      <c r="K255" s="184">
        <f t="shared" si="126"/>
        <v>43976.909999999996</v>
      </c>
      <c r="L255" s="185">
        <f t="shared" si="127"/>
        <v>113228156.51000014</v>
      </c>
      <c r="M255" s="73">
        <v>15705.96</v>
      </c>
      <c r="N255" s="73"/>
      <c r="O255" s="73"/>
      <c r="P255" s="73"/>
      <c r="Q255" s="73"/>
      <c r="R255" s="73"/>
      <c r="S255" s="98"/>
      <c r="T255" s="98"/>
      <c r="U255" s="98"/>
      <c r="V255" s="98"/>
      <c r="W255" s="98"/>
      <c r="X255" s="98"/>
      <c r="Y255" s="73"/>
      <c r="Z255" s="73"/>
      <c r="AA255" s="73"/>
      <c r="AB255" s="73"/>
      <c r="AC255" s="73"/>
      <c r="AD255" s="73"/>
      <c r="AE255" s="73"/>
      <c r="AF255" s="73">
        <v>-15705.96</v>
      </c>
      <c r="AG255" s="98"/>
      <c r="AH255" s="73"/>
      <c r="AI255" s="73"/>
      <c r="AJ255" s="73"/>
      <c r="AK255" s="73"/>
      <c r="AL255" s="73"/>
      <c r="AM255" s="73"/>
      <c r="AN255" s="73"/>
      <c r="AO255" s="73"/>
      <c r="AP255" s="73"/>
      <c r="AQ255" s="73"/>
      <c r="AR255" s="316"/>
      <c r="AS255" s="73"/>
      <c r="AT255" s="316"/>
      <c r="AU255" s="519"/>
      <c r="AW255" s="115">
        <f t="shared" si="139"/>
        <v>0</v>
      </c>
      <c r="AX255" s="115">
        <f t="shared" si="140"/>
        <v>0</v>
      </c>
      <c r="AY255" s="112">
        <f t="shared" si="79"/>
        <v>0</v>
      </c>
      <c r="AZ255" s="115">
        <f t="shared" si="133"/>
        <v>0</v>
      </c>
      <c r="BA255" s="175">
        <f t="shared" si="80"/>
        <v>0</v>
      </c>
      <c r="BB255" s="118"/>
    </row>
    <row r="256" spans="1:54" s="134" customFormat="1" ht="38.25" customHeight="1" x14ac:dyDescent="0.25">
      <c r="A256" s="518">
        <v>45653</v>
      </c>
      <c r="B256" s="213"/>
      <c r="C256" s="189" t="s">
        <v>815</v>
      </c>
      <c r="D256" s="642"/>
      <c r="E256" s="502" t="s">
        <v>813</v>
      </c>
      <c r="F256" s="73">
        <f>29697.92-5939.58</f>
        <v>23758.339999999997</v>
      </c>
      <c r="G256" s="98"/>
      <c r="H256" s="184">
        <f t="shared" si="128"/>
        <v>113207937.94000015</v>
      </c>
      <c r="I256" s="98"/>
      <c r="J256" s="98"/>
      <c r="K256" s="184">
        <f t="shared" si="126"/>
        <v>43976.909999999996</v>
      </c>
      <c r="L256" s="185">
        <f t="shared" si="127"/>
        <v>113251914.85000014</v>
      </c>
      <c r="M256" s="98"/>
      <c r="N256" s="98"/>
      <c r="O256" s="98"/>
      <c r="P256" s="98"/>
      <c r="Q256" s="98"/>
      <c r="R256" s="98"/>
      <c r="S256" s="98"/>
      <c r="T256" s="98"/>
      <c r="U256" s="98"/>
      <c r="V256" s="98"/>
      <c r="W256" s="98"/>
      <c r="X256" s="98"/>
      <c r="Y256" s="73"/>
      <c r="Z256" s="73"/>
      <c r="AA256" s="73"/>
      <c r="AB256" s="73"/>
      <c r="AC256" s="73"/>
      <c r="AD256" s="73"/>
      <c r="AE256" s="73"/>
      <c r="AF256" s="73"/>
      <c r="AG256" s="98"/>
      <c r="AH256" s="73"/>
      <c r="AI256" s="73"/>
      <c r="AJ256" s="73"/>
      <c r="AK256" s="73"/>
      <c r="AL256" s="73"/>
      <c r="AM256" s="73"/>
      <c r="AN256" s="73"/>
      <c r="AO256" s="73"/>
      <c r="AP256" s="73"/>
      <c r="AQ256" s="73"/>
      <c r="AR256" s="316"/>
      <c r="AS256" s="73"/>
      <c r="AT256" s="316"/>
      <c r="AU256" s="519"/>
      <c r="AW256" s="115">
        <f t="shared" si="139"/>
        <v>0</v>
      </c>
      <c r="AX256" s="115">
        <f t="shared" si="140"/>
        <v>0</v>
      </c>
      <c r="AY256" s="112">
        <f t="shared" si="79"/>
        <v>0</v>
      </c>
      <c r="AZ256" s="115">
        <f t="shared" si="133"/>
        <v>0</v>
      </c>
      <c r="BA256" s="175">
        <f t="shared" si="80"/>
        <v>0</v>
      </c>
      <c r="BB256" s="118"/>
    </row>
    <row r="257" spans="1:54" s="134" customFormat="1" ht="36" customHeight="1" x14ac:dyDescent="0.25">
      <c r="A257" s="518">
        <v>45653</v>
      </c>
      <c r="B257" s="213"/>
      <c r="C257" s="189" t="s">
        <v>816</v>
      </c>
      <c r="D257" s="239"/>
      <c r="E257" s="502" t="s">
        <v>814</v>
      </c>
      <c r="F257" s="98"/>
      <c r="G257" s="98"/>
      <c r="H257" s="184">
        <f t="shared" si="128"/>
        <v>113207937.94000015</v>
      </c>
      <c r="I257" s="684">
        <f>14.73-2.95</f>
        <v>11.780000000000001</v>
      </c>
      <c r="J257" s="98"/>
      <c r="K257" s="184">
        <f t="shared" si="126"/>
        <v>43988.689999999995</v>
      </c>
      <c r="L257" s="185">
        <f t="shared" si="127"/>
        <v>113251926.63000014</v>
      </c>
      <c r="M257" s="98"/>
      <c r="N257" s="98"/>
      <c r="O257" s="98"/>
      <c r="P257" s="98"/>
      <c r="Q257" s="98"/>
      <c r="R257" s="98"/>
      <c r="S257" s="98"/>
      <c r="T257" s="98"/>
      <c r="U257" s="98"/>
      <c r="V257" s="98"/>
      <c r="W257" s="98"/>
      <c r="X257" s="98"/>
      <c r="Y257" s="98"/>
      <c r="Z257" s="98"/>
      <c r="AA257" s="98"/>
      <c r="AB257" s="98"/>
      <c r="AC257" s="98"/>
      <c r="AD257" s="98"/>
      <c r="AE257" s="98"/>
      <c r="AF257" s="98"/>
      <c r="AG257" s="98"/>
      <c r="AH257" s="73"/>
      <c r="AI257" s="73"/>
      <c r="AJ257" s="73"/>
      <c r="AK257" s="73"/>
      <c r="AL257" s="73"/>
      <c r="AM257" s="73"/>
      <c r="AN257" s="73"/>
      <c r="AO257" s="73"/>
      <c r="AP257" s="73"/>
      <c r="AQ257" s="73"/>
      <c r="AR257" s="316"/>
      <c r="AS257" s="73"/>
      <c r="AT257" s="316"/>
      <c r="AU257" s="519"/>
      <c r="AW257" s="115">
        <f t="shared" si="139"/>
        <v>0</v>
      </c>
      <c r="AX257" s="115">
        <f t="shared" si="140"/>
        <v>0</v>
      </c>
      <c r="AY257" s="112">
        <f t="shared" ref="AY257:AY264" si="141">AW257-AX257</f>
        <v>0</v>
      </c>
      <c r="AZ257" s="115">
        <f t="shared" si="133"/>
        <v>0</v>
      </c>
      <c r="BA257" s="175">
        <f t="shared" si="80"/>
        <v>0</v>
      </c>
      <c r="BB257" s="118"/>
    </row>
    <row r="258" spans="1:54" s="134" customFormat="1" ht="15.75" hidden="1" customHeight="1" x14ac:dyDescent="0.25">
      <c r="A258" s="558"/>
      <c r="B258" s="213"/>
      <c r="C258" s="213"/>
      <c r="D258" s="239"/>
      <c r="E258" s="502"/>
      <c r="F258" s="98"/>
      <c r="G258" s="98"/>
      <c r="H258" s="184">
        <f t="shared" ref="H258:H259" si="142">H257+F258-G258</f>
        <v>113207937.94000015</v>
      </c>
      <c r="I258" s="146"/>
      <c r="J258" s="98"/>
      <c r="K258" s="184">
        <f t="shared" si="126"/>
        <v>43988.689999999995</v>
      </c>
      <c r="L258" s="185">
        <f t="shared" si="127"/>
        <v>113251926.63000014</v>
      </c>
      <c r="M258" s="98"/>
      <c r="N258" s="98"/>
      <c r="O258" s="98"/>
      <c r="P258" s="98"/>
      <c r="Q258" s="98"/>
      <c r="R258" s="98"/>
      <c r="S258" s="98"/>
      <c r="T258" s="98"/>
      <c r="U258" s="98"/>
      <c r="V258" s="98"/>
      <c r="W258" s="98"/>
      <c r="X258" s="98"/>
      <c r="Y258" s="98"/>
      <c r="Z258" s="98"/>
      <c r="AA258" s="98"/>
      <c r="AB258" s="98"/>
      <c r="AC258" s="98"/>
      <c r="AD258" s="98"/>
      <c r="AE258" s="98"/>
      <c r="AF258" s="98"/>
      <c r="AG258" s="98"/>
      <c r="AH258" s="73"/>
      <c r="AI258" s="73"/>
      <c r="AJ258" s="73"/>
      <c r="AK258" s="73"/>
      <c r="AL258" s="73"/>
      <c r="AM258" s="73"/>
      <c r="AN258" s="73"/>
      <c r="AO258" s="73"/>
      <c r="AP258" s="73"/>
      <c r="AQ258" s="73"/>
      <c r="AR258" s="316"/>
      <c r="AS258" s="73"/>
      <c r="AT258" s="316"/>
      <c r="AU258" s="519"/>
      <c r="AW258" s="115">
        <f t="shared" si="139"/>
        <v>0</v>
      </c>
      <c r="AX258" s="115">
        <f t="shared" si="140"/>
        <v>0</v>
      </c>
      <c r="AY258" s="112">
        <f t="shared" si="141"/>
        <v>0</v>
      </c>
      <c r="AZ258" s="115">
        <f t="shared" si="133"/>
        <v>0</v>
      </c>
      <c r="BA258" s="175">
        <f t="shared" ref="BA258:BA264" si="143">AY258-AZ258</f>
        <v>0</v>
      </c>
      <c r="BB258" s="118"/>
    </row>
    <row r="259" spans="1:54" s="134" customFormat="1" ht="15.75" hidden="1" x14ac:dyDescent="0.25">
      <c r="A259" s="558"/>
      <c r="B259" s="213"/>
      <c r="C259" s="213"/>
      <c r="D259" s="239"/>
      <c r="E259" s="502"/>
      <c r="F259" s="98"/>
      <c r="G259" s="98"/>
      <c r="H259" s="184">
        <f t="shared" si="142"/>
        <v>113207937.94000015</v>
      </c>
      <c r="I259" s="98"/>
      <c r="J259" s="98"/>
      <c r="K259" s="184">
        <f t="shared" si="126"/>
        <v>43988.689999999995</v>
      </c>
      <c r="L259" s="185">
        <f t="shared" si="127"/>
        <v>113251926.63000014</v>
      </c>
      <c r="M259" s="98"/>
      <c r="N259" s="98"/>
      <c r="O259" s="98"/>
      <c r="P259" s="98"/>
      <c r="Q259" s="98"/>
      <c r="R259" s="98"/>
      <c r="S259" s="98"/>
      <c r="T259" s="98"/>
      <c r="U259" s="98"/>
      <c r="V259" s="98"/>
      <c r="W259" s="98"/>
      <c r="X259" s="98"/>
      <c r="Y259" s="98"/>
      <c r="Z259" s="98"/>
      <c r="AA259" s="98"/>
      <c r="AB259" s="98"/>
      <c r="AC259" s="98"/>
      <c r="AD259" s="98"/>
      <c r="AE259" s="98"/>
      <c r="AF259" s="98"/>
      <c r="AG259" s="98"/>
      <c r="AH259" s="73"/>
      <c r="AI259" s="73"/>
      <c r="AJ259" s="73"/>
      <c r="AK259" s="73"/>
      <c r="AL259" s="73"/>
      <c r="AM259" s="73"/>
      <c r="AN259" s="73"/>
      <c r="AO259" s="73"/>
      <c r="AP259" s="73"/>
      <c r="AQ259" s="73"/>
      <c r="AR259" s="316"/>
      <c r="AS259" s="73"/>
      <c r="AT259" s="316"/>
      <c r="AU259" s="519"/>
      <c r="AW259" s="115">
        <f t="shared" si="139"/>
        <v>0</v>
      </c>
      <c r="AX259" s="115">
        <f t="shared" si="140"/>
        <v>0</v>
      </c>
      <c r="AY259" s="112">
        <f t="shared" si="141"/>
        <v>0</v>
      </c>
      <c r="AZ259" s="115">
        <f t="shared" si="133"/>
        <v>0</v>
      </c>
      <c r="BA259" s="175">
        <f t="shared" si="143"/>
        <v>0</v>
      </c>
      <c r="BB259" s="118"/>
    </row>
    <row r="260" spans="1:54" s="111" customFormat="1" ht="33" customHeight="1" thickBot="1" x14ac:dyDescent="0.3">
      <c r="A260" s="522"/>
      <c r="B260" s="193"/>
      <c r="C260" s="193"/>
      <c r="D260" s="194"/>
      <c r="E260" s="410" t="s">
        <v>708</v>
      </c>
      <c r="F260" s="75">
        <f>SUM(F233:F259)</f>
        <v>1130971.28</v>
      </c>
      <c r="G260" s="75">
        <f>SUM(G233:G259)</f>
        <v>3828345.65</v>
      </c>
      <c r="H260" s="75">
        <f>H258</f>
        <v>113207937.94000015</v>
      </c>
      <c r="I260" s="75">
        <f>SUM(I233:I259)</f>
        <v>1011.78</v>
      </c>
      <c r="J260" s="75">
        <f>SUM(J233:J259)</f>
        <v>15705.96</v>
      </c>
      <c r="K260" s="196">
        <f>K259</f>
        <v>43988.689999999995</v>
      </c>
      <c r="L260" s="196">
        <f>H260+K260</f>
        <v>113251926.63000014</v>
      </c>
      <c r="M260" s="75">
        <f t="shared" ref="M260:AU260" si="144">SUM(M233:M259)</f>
        <v>150705.96</v>
      </c>
      <c r="N260" s="75">
        <f t="shared" si="144"/>
        <v>130700</v>
      </c>
      <c r="O260" s="75">
        <f t="shared" si="144"/>
        <v>0</v>
      </c>
      <c r="P260" s="75">
        <f t="shared" si="144"/>
        <v>0</v>
      </c>
      <c r="Q260" s="75">
        <f t="shared" si="144"/>
        <v>2549600</v>
      </c>
      <c r="R260" s="75">
        <f t="shared" si="144"/>
        <v>0</v>
      </c>
      <c r="S260" s="75">
        <f t="shared" si="144"/>
        <v>0</v>
      </c>
      <c r="T260" s="75">
        <f t="shared" si="144"/>
        <v>34264.5</v>
      </c>
      <c r="U260" s="75">
        <f t="shared" si="144"/>
        <v>0</v>
      </c>
      <c r="V260" s="75">
        <f t="shared" si="144"/>
        <v>435000</v>
      </c>
      <c r="W260" s="75">
        <f t="shared" si="144"/>
        <v>0</v>
      </c>
      <c r="X260" s="75">
        <f t="shared" si="144"/>
        <v>0</v>
      </c>
      <c r="Y260" s="75">
        <f t="shared" si="144"/>
        <v>666600</v>
      </c>
      <c r="Z260" s="75">
        <f t="shared" si="144"/>
        <v>0</v>
      </c>
      <c r="AA260" s="75">
        <f t="shared" si="144"/>
        <v>0</v>
      </c>
      <c r="AB260" s="75">
        <f t="shared" si="144"/>
        <v>0</v>
      </c>
      <c r="AC260" s="75">
        <f t="shared" si="144"/>
        <v>0</v>
      </c>
      <c r="AD260" s="75">
        <f t="shared" si="144"/>
        <v>0</v>
      </c>
      <c r="AE260" s="75">
        <f t="shared" si="144"/>
        <v>0</v>
      </c>
      <c r="AF260" s="75">
        <f t="shared" si="144"/>
        <v>0</v>
      </c>
      <c r="AG260" s="75">
        <f t="shared" si="144"/>
        <v>0</v>
      </c>
      <c r="AH260" s="75">
        <f t="shared" si="144"/>
        <v>0</v>
      </c>
      <c r="AI260" s="75">
        <f t="shared" si="144"/>
        <v>0</v>
      </c>
      <c r="AJ260" s="75">
        <f t="shared" si="144"/>
        <v>20535.71</v>
      </c>
      <c r="AK260" s="75">
        <f t="shared" si="144"/>
        <v>0</v>
      </c>
      <c r="AL260" s="75">
        <f t="shared" si="144"/>
        <v>63985</v>
      </c>
      <c r="AM260" s="75">
        <f t="shared" si="144"/>
        <v>9019.14</v>
      </c>
      <c r="AN260" s="75">
        <f t="shared" si="144"/>
        <v>5732</v>
      </c>
      <c r="AO260" s="75">
        <f t="shared" si="144"/>
        <v>23547</v>
      </c>
      <c r="AP260" s="75">
        <f t="shared" si="144"/>
        <v>0</v>
      </c>
      <c r="AQ260" s="75">
        <f t="shared" si="144"/>
        <v>0</v>
      </c>
      <c r="AR260" s="75">
        <f t="shared" si="144"/>
        <v>0</v>
      </c>
      <c r="AS260" s="75">
        <f t="shared" si="144"/>
        <v>0</v>
      </c>
      <c r="AT260" s="75">
        <f t="shared" si="144"/>
        <v>0</v>
      </c>
      <c r="AU260" s="537">
        <f t="shared" si="144"/>
        <v>0</v>
      </c>
      <c r="AW260" s="115">
        <f t="shared" ref="AW260:AW264" si="145">G260+J260+SUM(AH260:AU260)</f>
        <v>3966870.46</v>
      </c>
      <c r="AX260" s="115">
        <f t="shared" ref="AX260:AX264" si="146">SUM(M260:AG260)</f>
        <v>3966870.46</v>
      </c>
      <c r="AY260" s="112">
        <f t="shared" si="141"/>
        <v>0</v>
      </c>
      <c r="AZ260" s="115">
        <f t="shared" si="133"/>
        <v>-15705.96</v>
      </c>
      <c r="BA260" s="167">
        <f t="shared" si="143"/>
        <v>15705.96</v>
      </c>
      <c r="BB260" s="168"/>
    </row>
    <row r="261" spans="1:54" s="111" customFormat="1" ht="18.600000000000001" customHeight="1" x14ac:dyDescent="0.25">
      <c r="A261" s="545"/>
      <c r="B261" s="309"/>
      <c r="C261" s="309"/>
      <c r="D261" s="308"/>
      <c r="E261" s="324"/>
      <c r="F261" s="312"/>
      <c r="G261" s="312"/>
      <c r="H261" s="689"/>
      <c r="I261" s="312"/>
      <c r="J261" s="312"/>
      <c r="K261" s="311"/>
      <c r="L261" s="312"/>
      <c r="M261" s="312"/>
      <c r="N261" s="312"/>
      <c r="O261" s="312"/>
      <c r="P261" s="312"/>
      <c r="Q261" s="312"/>
      <c r="R261" s="312"/>
      <c r="S261" s="312"/>
      <c r="T261" s="312"/>
      <c r="U261" s="312"/>
      <c r="V261" s="312"/>
      <c r="W261" s="312"/>
      <c r="X261" s="312"/>
      <c r="Y261" s="312"/>
      <c r="Z261" s="312"/>
      <c r="AA261" s="312"/>
      <c r="AB261" s="312"/>
      <c r="AC261" s="312"/>
      <c r="AD261" s="312"/>
      <c r="AE261" s="312"/>
      <c r="AF261" s="312"/>
      <c r="AG261" s="312"/>
      <c r="AH261" s="312"/>
      <c r="AI261" s="312"/>
      <c r="AJ261" s="312"/>
      <c r="AK261" s="312"/>
      <c r="AL261" s="312"/>
      <c r="AM261" s="312"/>
      <c r="AN261" s="312"/>
      <c r="AO261" s="312"/>
      <c r="AP261" s="312"/>
      <c r="AQ261" s="312"/>
      <c r="AR261" s="312"/>
      <c r="AS261" s="312"/>
      <c r="AT261" s="312"/>
      <c r="AU261" s="539"/>
      <c r="AW261" s="115">
        <f t="shared" si="145"/>
        <v>0</v>
      </c>
      <c r="AX261" s="115">
        <f t="shared" si="146"/>
        <v>0</v>
      </c>
      <c r="AY261" s="112">
        <f t="shared" si="141"/>
        <v>0</v>
      </c>
      <c r="AZ261" s="115">
        <f t="shared" si="133"/>
        <v>0</v>
      </c>
      <c r="BA261" s="167">
        <f t="shared" si="143"/>
        <v>0</v>
      </c>
      <c r="BB261" s="168"/>
    </row>
    <row r="262" spans="1:54" s="111" customFormat="1" ht="16.5" thickBot="1" x14ac:dyDescent="0.3">
      <c r="A262" s="525"/>
      <c r="B262" s="199"/>
      <c r="C262" s="199"/>
      <c r="D262" s="200"/>
      <c r="E262" s="201" t="s">
        <v>709</v>
      </c>
      <c r="F262" s="77">
        <f>+F260+F232+F207</f>
        <v>2475236.4699999997</v>
      </c>
      <c r="G262" s="77">
        <f>+G260+G232+G207</f>
        <v>5779738.04</v>
      </c>
      <c r="H262" s="202">
        <f>H260</f>
        <v>113207937.94000015</v>
      </c>
      <c r="I262" s="77">
        <f>+I260+I232+I207</f>
        <v>3511.7799999999997</v>
      </c>
      <c r="J262" s="77">
        <f>+J260+J232+J207</f>
        <v>15705.96</v>
      </c>
      <c r="K262" s="202">
        <f>K260</f>
        <v>43988.689999999995</v>
      </c>
      <c r="L262" s="202">
        <f>L260</f>
        <v>113251926.63000014</v>
      </c>
      <c r="M262" s="77">
        <f t="shared" ref="M262:AT262" si="147">+M260+M232+M207</f>
        <v>420705.95999999996</v>
      </c>
      <c r="N262" s="77">
        <f t="shared" si="147"/>
        <v>495917.39</v>
      </c>
      <c r="O262" s="77">
        <f t="shared" si="147"/>
        <v>0</v>
      </c>
      <c r="P262" s="77">
        <f t="shared" si="147"/>
        <v>0</v>
      </c>
      <c r="Q262" s="77">
        <f t="shared" si="147"/>
        <v>3163300</v>
      </c>
      <c r="R262" s="77">
        <f t="shared" si="147"/>
        <v>0</v>
      </c>
      <c r="S262" s="77">
        <f t="shared" si="147"/>
        <v>152000</v>
      </c>
      <c r="T262" s="77">
        <f t="shared" si="147"/>
        <v>34264.5</v>
      </c>
      <c r="U262" s="77">
        <f t="shared" si="147"/>
        <v>0</v>
      </c>
      <c r="V262" s="77">
        <f t="shared" si="147"/>
        <v>435000</v>
      </c>
      <c r="W262" s="77">
        <f t="shared" si="147"/>
        <v>196000</v>
      </c>
      <c r="X262" s="77">
        <f t="shared" si="147"/>
        <v>0</v>
      </c>
      <c r="Y262" s="77">
        <f t="shared" si="147"/>
        <v>1015600</v>
      </c>
      <c r="Z262" s="77">
        <f t="shared" si="147"/>
        <v>0</v>
      </c>
      <c r="AA262" s="77">
        <f t="shared" si="147"/>
        <v>0</v>
      </c>
      <c r="AB262" s="77">
        <f t="shared" si="147"/>
        <v>0</v>
      </c>
      <c r="AC262" s="77">
        <f t="shared" si="147"/>
        <v>0</v>
      </c>
      <c r="AD262" s="77">
        <f t="shared" si="147"/>
        <v>0</v>
      </c>
      <c r="AE262" s="77">
        <f t="shared" si="147"/>
        <v>0</v>
      </c>
      <c r="AF262" s="77">
        <f t="shared" si="147"/>
        <v>0</v>
      </c>
      <c r="AG262" s="77">
        <f t="shared" si="147"/>
        <v>0</v>
      </c>
      <c r="AH262" s="77">
        <f t="shared" si="147"/>
        <v>0</v>
      </c>
      <c r="AI262" s="77">
        <f t="shared" si="147"/>
        <v>0</v>
      </c>
      <c r="AJ262" s="77">
        <f t="shared" si="147"/>
        <v>20535.71</v>
      </c>
      <c r="AK262" s="77">
        <f t="shared" si="147"/>
        <v>0</v>
      </c>
      <c r="AL262" s="77">
        <f t="shared" si="147"/>
        <v>85300</v>
      </c>
      <c r="AM262" s="77">
        <f t="shared" si="147"/>
        <v>9019.14</v>
      </c>
      <c r="AN262" s="77">
        <f t="shared" si="147"/>
        <v>5732</v>
      </c>
      <c r="AO262" s="77">
        <f t="shared" si="147"/>
        <v>37757</v>
      </c>
      <c r="AP262" s="77">
        <f t="shared" si="147"/>
        <v>0</v>
      </c>
      <c r="AQ262" s="77">
        <f t="shared" si="147"/>
        <v>0</v>
      </c>
      <c r="AR262" s="77">
        <f t="shared" si="147"/>
        <v>0</v>
      </c>
      <c r="AS262" s="77">
        <f t="shared" si="147"/>
        <v>0</v>
      </c>
      <c r="AT262" s="77">
        <f t="shared" si="147"/>
        <v>0</v>
      </c>
      <c r="AU262" s="551">
        <f>+AU260+AU232+AU207+AU194</f>
        <v>0</v>
      </c>
      <c r="AW262" s="115">
        <f t="shared" si="145"/>
        <v>5953787.8499999996</v>
      </c>
      <c r="AX262" s="115">
        <f t="shared" si="146"/>
        <v>5912787.8499999996</v>
      </c>
      <c r="AY262" s="112">
        <f t="shared" si="141"/>
        <v>41000</v>
      </c>
      <c r="AZ262" s="115">
        <f t="shared" si="133"/>
        <v>25294.04</v>
      </c>
      <c r="BA262" s="167">
        <f t="shared" si="143"/>
        <v>15705.96</v>
      </c>
      <c r="BB262" s="168"/>
    </row>
    <row r="263" spans="1:54" s="128" customFormat="1" ht="16.5" thickTop="1" x14ac:dyDescent="0.25">
      <c r="A263" s="527"/>
      <c r="B263" s="283"/>
      <c r="C263" s="283"/>
      <c r="D263" s="284"/>
      <c r="E263" s="285"/>
      <c r="F263" s="286"/>
      <c r="G263" s="286"/>
      <c r="H263" s="287"/>
      <c r="I263" s="286"/>
      <c r="J263" s="286"/>
      <c r="K263" s="287"/>
      <c r="L263" s="286"/>
      <c r="M263" s="286"/>
      <c r="N263" s="286"/>
      <c r="O263" s="286"/>
      <c r="P263" s="286"/>
      <c r="Q263" s="286"/>
      <c r="R263" s="286"/>
      <c r="S263" s="286"/>
      <c r="T263" s="286"/>
      <c r="U263" s="286"/>
      <c r="V263" s="286"/>
      <c r="W263" s="286"/>
      <c r="X263" s="286"/>
      <c r="Y263" s="286"/>
      <c r="Z263" s="286"/>
      <c r="AA263" s="286"/>
      <c r="AB263" s="286"/>
      <c r="AC263" s="286"/>
      <c r="AD263" s="286"/>
      <c r="AE263" s="286"/>
      <c r="AF263" s="286"/>
      <c r="AG263" s="286"/>
      <c r="AH263" s="164"/>
      <c r="AI263" s="164"/>
      <c r="AJ263" s="164"/>
      <c r="AK263" s="164"/>
      <c r="AL263" s="164"/>
      <c r="AM263" s="164"/>
      <c r="AN263" s="164"/>
      <c r="AO263" s="164"/>
      <c r="AP263" s="164"/>
      <c r="AQ263" s="164"/>
      <c r="AR263" s="164"/>
      <c r="AS263" s="164"/>
      <c r="AT263" s="164"/>
      <c r="AU263" s="528"/>
      <c r="AW263" s="115">
        <f t="shared" si="145"/>
        <v>0</v>
      </c>
      <c r="AX263" s="115">
        <f t="shared" si="146"/>
        <v>0</v>
      </c>
      <c r="AY263" s="112">
        <f t="shared" si="141"/>
        <v>0</v>
      </c>
      <c r="AZ263" s="115">
        <f t="shared" si="133"/>
        <v>0</v>
      </c>
      <c r="BA263" s="175">
        <f t="shared" si="143"/>
        <v>0</v>
      </c>
      <c r="BB263" s="118"/>
    </row>
    <row r="264" spans="1:54" s="176" customFormat="1" ht="15.75" x14ac:dyDescent="0.25">
      <c r="A264" s="600"/>
      <c r="B264" s="588"/>
      <c r="C264" s="588"/>
      <c r="D264" s="589"/>
      <c r="E264" s="590" t="s">
        <v>8</v>
      </c>
      <c r="F264" s="591">
        <f>+F262+F194</f>
        <v>28501763.73</v>
      </c>
      <c r="G264" s="593">
        <f>G262+G194</f>
        <v>14845164.009999998</v>
      </c>
      <c r="H264" s="591">
        <f>H262</f>
        <v>113207937.94000015</v>
      </c>
      <c r="I264" s="591">
        <f>I262+I194</f>
        <v>25130.15</v>
      </c>
      <c r="J264" s="591">
        <f>J262+J194</f>
        <v>16315.96</v>
      </c>
      <c r="K264" s="591">
        <f>K262</f>
        <v>43988.689999999995</v>
      </c>
      <c r="L264" s="591">
        <f>L262</f>
        <v>113251926.63000014</v>
      </c>
      <c r="M264" s="593">
        <f t="shared" ref="M264:V264" si="148">M262+M194</f>
        <v>1635705.96</v>
      </c>
      <c r="N264" s="593">
        <f t="shared" si="148"/>
        <v>2919697.39</v>
      </c>
      <c r="O264" s="593">
        <f t="shared" si="148"/>
        <v>171652.01</v>
      </c>
      <c r="P264" s="593">
        <f t="shared" si="148"/>
        <v>3060</v>
      </c>
      <c r="Q264" s="593">
        <f t="shared" si="148"/>
        <v>7371510</v>
      </c>
      <c r="R264" s="593">
        <f t="shared" si="148"/>
        <v>194944.01</v>
      </c>
      <c r="S264" s="593">
        <f t="shared" si="148"/>
        <v>871000</v>
      </c>
      <c r="T264" s="593">
        <f t="shared" si="148"/>
        <v>45514.5</v>
      </c>
      <c r="U264" s="593">
        <f t="shared" si="148"/>
        <v>354600</v>
      </c>
      <c r="V264" s="593">
        <f t="shared" si="148"/>
        <v>435000</v>
      </c>
      <c r="W264" s="593">
        <f>W262+W194</f>
        <v>3675293.39</v>
      </c>
      <c r="X264" s="593">
        <f t="shared" ref="X264:AF264" si="149">X262+X194</f>
        <v>0</v>
      </c>
      <c r="Y264" s="593">
        <f t="shared" si="149"/>
        <v>4598859</v>
      </c>
      <c r="Z264" s="593">
        <f t="shared" si="149"/>
        <v>0</v>
      </c>
      <c r="AA264" s="593">
        <f t="shared" si="149"/>
        <v>0</v>
      </c>
      <c r="AB264" s="593">
        <f t="shared" si="149"/>
        <v>0</v>
      </c>
      <c r="AC264" s="593">
        <f t="shared" si="149"/>
        <v>0</v>
      </c>
      <c r="AD264" s="593">
        <f t="shared" si="149"/>
        <v>223000</v>
      </c>
      <c r="AE264" s="593">
        <f t="shared" si="149"/>
        <v>0</v>
      </c>
      <c r="AF264" s="593">
        <f t="shared" si="149"/>
        <v>0</v>
      </c>
      <c r="AG264" s="591">
        <f t="shared" ref="AG264:AU264" si="150">+AG262+AG194</f>
        <v>1742529.15</v>
      </c>
      <c r="AH264" s="591">
        <f t="shared" si="150"/>
        <v>11685.94000000001</v>
      </c>
      <c r="AI264" s="591">
        <f t="shared" si="150"/>
        <v>1716.52</v>
      </c>
      <c r="AJ264" s="591">
        <f t="shared" si="150"/>
        <v>20535.7071428571</v>
      </c>
      <c r="AK264" s="591">
        <f t="shared" si="150"/>
        <v>0</v>
      </c>
      <c r="AL264" s="591">
        <f t="shared" si="150"/>
        <v>92500</v>
      </c>
      <c r="AM264" s="591">
        <f t="shared" si="150"/>
        <v>9019.14</v>
      </c>
      <c r="AN264" s="591">
        <f t="shared" si="150"/>
        <v>6712.0014285714242</v>
      </c>
      <c r="AO264" s="591">
        <f t="shared" si="150"/>
        <v>37757</v>
      </c>
      <c r="AP264" s="591">
        <f t="shared" si="150"/>
        <v>-7.2759576141834259E-12</v>
      </c>
      <c r="AQ264" s="591">
        <f t="shared" si="150"/>
        <v>0</v>
      </c>
      <c r="AR264" s="591">
        <f t="shared" si="150"/>
        <v>0</v>
      </c>
      <c r="AS264" s="591">
        <f t="shared" si="150"/>
        <v>0</v>
      </c>
      <c r="AT264" s="591">
        <f t="shared" si="150"/>
        <v>-1.8189894035458565E-12</v>
      </c>
      <c r="AU264" s="601">
        <f t="shared" si="150"/>
        <v>0</v>
      </c>
      <c r="AW264" s="115">
        <f t="shared" si="145"/>
        <v>15041406.278571427</v>
      </c>
      <c r="AX264" s="115">
        <f t="shared" si="146"/>
        <v>24242365.409999996</v>
      </c>
      <c r="AY264" s="112">
        <f t="shared" si="141"/>
        <v>-9200959.1314285696</v>
      </c>
      <c r="AZ264" s="115">
        <f>AY264-J264</f>
        <v>-9217275.0914285704</v>
      </c>
      <c r="BA264" s="175">
        <f t="shared" si="143"/>
        <v>16315.960000000894</v>
      </c>
      <c r="BB264" s="118"/>
    </row>
    <row r="265" spans="1:54" s="176" customFormat="1" ht="16.5" thickBot="1" x14ac:dyDescent="0.3">
      <c r="A265" s="602"/>
      <c r="B265" s="603"/>
      <c r="C265" s="603"/>
      <c r="D265" s="604"/>
      <c r="E265" s="605"/>
      <c r="F265" s="606"/>
      <c r="G265" s="607"/>
      <c r="H265" s="606"/>
      <c r="I265" s="606"/>
      <c r="J265" s="606"/>
      <c r="K265" s="606"/>
      <c r="L265" s="606"/>
      <c r="M265" s="607"/>
      <c r="N265" s="607"/>
      <c r="O265" s="607"/>
      <c r="P265" s="607"/>
      <c r="Q265" s="607"/>
      <c r="R265" s="607"/>
      <c r="S265" s="607"/>
      <c r="T265" s="607"/>
      <c r="U265" s="607"/>
      <c r="V265" s="607"/>
      <c r="W265" s="607"/>
      <c r="X265" s="606"/>
      <c r="Y265" s="607"/>
      <c r="Z265" s="606"/>
      <c r="AA265" s="606"/>
      <c r="AB265" s="606"/>
      <c r="AC265" s="606"/>
      <c r="AD265" s="607"/>
      <c r="AE265" s="606"/>
      <c r="AF265" s="607"/>
      <c r="AG265" s="607"/>
      <c r="AH265" s="607"/>
      <c r="AI265" s="606"/>
      <c r="AJ265" s="606"/>
      <c r="AK265" s="606"/>
      <c r="AL265" s="607"/>
      <c r="AM265" s="606"/>
      <c r="AN265" s="606"/>
      <c r="AO265" s="607"/>
      <c r="AP265" s="606"/>
      <c r="AQ265" s="606"/>
      <c r="AR265" s="606"/>
      <c r="AS265" s="608"/>
      <c r="AT265" s="608"/>
      <c r="AU265" s="609"/>
      <c r="AW265" s="115"/>
      <c r="AX265" s="115"/>
      <c r="AY265" s="459"/>
      <c r="AZ265" s="115"/>
      <c r="BA265" s="175"/>
      <c r="BB265" s="118"/>
    </row>
    <row r="266" spans="1:54" s="58" customFormat="1" ht="21" x14ac:dyDescent="0.35">
      <c r="A266" s="667" t="s">
        <v>10</v>
      </c>
      <c r="B266" s="442"/>
      <c r="C266" s="442"/>
      <c r="D266" s="442"/>
      <c r="E266" s="442"/>
      <c r="F266" s="443"/>
      <c r="G266" s="442"/>
      <c r="H266" s="444"/>
      <c r="I266" s="442"/>
      <c r="J266" s="442"/>
      <c r="K266" s="445"/>
      <c r="L266" s="443"/>
      <c r="M266" s="442"/>
      <c r="N266" s="442"/>
      <c r="O266" s="442"/>
      <c r="P266" s="442"/>
      <c r="Q266" s="442"/>
      <c r="R266" s="442"/>
      <c r="S266" s="442"/>
      <c r="T266" s="442"/>
      <c r="U266" s="442"/>
      <c r="V266" s="442"/>
      <c r="W266" s="442"/>
      <c r="X266" s="442"/>
      <c r="Y266" s="442"/>
      <c r="Z266" s="442"/>
      <c r="AA266" s="442"/>
      <c r="AB266" s="442"/>
      <c r="AC266" s="442"/>
      <c r="AD266" s="442"/>
      <c r="AE266" s="446"/>
      <c r="AF266" s="442"/>
      <c r="AG266" s="442"/>
      <c r="AH266" s="442"/>
      <c r="AI266" s="442"/>
      <c r="AJ266" s="444"/>
      <c r="AK266" s="442"/>
      <c r="AL266" s="442"/>
      <c r="AM266" s="442"/>
      <c r="AN266" s="442"/>
      <c r="AO266" s="442"/>
      <c r="AP266" s="442"/>
      <c r="AQ266" s="442"/>
      <c r="AR266" s="442"/>
      <c r="AS266" s="442"/>
      <c r="AT266" s="442"/>
      <c r="AU266" s="668"/>
      <c r="AV266" s="382"/>
      <c r="AY266" s="63"/>
    </row>
    <row r="267" spans="1:54" s="58" customFormat="1" ht="21" x14ac:dyDescent="0.35">
      <c r="A267" s="667"/>
      <c r="B267" s="442"/>
      <c r="C267" s="442"/>
      <c r="D267" s="442"/>
      <c r="E267" s="442"/>
      <c r="F267" s="443"/>
      <c r="G267" s="442"/>
      <c r="H267" s="444"/>
      <c r="I267" s="442"/>
      <c r="J267" s="442"/>
      <c r="K267" s="445"/>
      <c r="L267" s="443"/>
      <c r="M267" s="442"/>
      <c r="N267" s="442"/>
      <c r="O267" s="442"/>
      <c r="P267" s="442"/>
      <c r="Q267" s="442"/>
      <c r="R267" s="442"/>
      <c r="S267" s="442"/>
      <c r="T267" s="442"/>
      <c r="U267" s="442"/>
      <c r="V267" s="442"/>
      <c r="W267" s="442"/>
      <c r="X267" s="442"/>
      <c r="Y267" s="442"/>
      <c r="Z267" s="442"/>
      <c r="AA267" s="442"/>
      <c r="AB267" s="442"/>
      <c r="AC267" s="442"/>
      <c r="AD267" s="442"/>
      <c r="AE267" s="446"/>
      <c r="AF267" s="442"/>
      <c r="AG267" s="442"/>
      <c r="AH267" s="442"/>
      <c r="AI267" s="442"/>
      <c r="AJ267" s="444"/>
      <c r="AK267" s="442"/>
      <c r="AL267" s="442"/>
      <c r="AM267" s="442"/>
      <c r="AN267" s="442"/>
      <c r="AO267" s="442"/>
      <c r="AP267" s="442"/>
      <c r="AQ267" s="442"/>
      <c r="AR267" s="442"/>
      <c r="AS267" s="442"/>
      <c r="AT267" s="442"/>
      <c r="AU267" s="668"/>
      <c r="AV267" s="382"/>
      <c r="AY267" s="63"/>
    </row>
    <row r="268" spans="1:54" s="58" customFormat="1" ht="21" x14ac:dyDescent="0.35">
      <c r="A268" s="669"/>
      <c r="B268" s="435"/>
      <c r="C268" s="435"/>
      <c r="D268" s="435"/>
      <c r="E268" s="435"/>
      <c r="F268" s="435"/>
      <c r="G268" s="435"/>
      <c r="H268" s="447"/>
      <c r="I268" s="443"/>
      <c r="J268" s="443"/>
      <c r="K268" s="447"/>
      <c r="L268" s="448"/>
      <c r="M268" s="435"/>
      <c r="N268" s="435"/>
      <c r="O268" s="435"/>
      <c r="P268" s="435"/>
      <c r="Q268" s="435"/>
      <c r="R268" s="435"/>
      <c r="S268" s="435"/>
      <c r="T268" s="435"/>
      <c r="U268" s="435"/>
      <c r="V268" s="435"/>
      <c r="W268" s="435"/>
      <c r="X268" s="435"/>
      <c r="Y268" s="449"/>
      <c r="Z268" s="449"/>
      <c r="AA268" s="449"/>
      <c r="AB268" s="449"/>
      <c r="AC268" s="449"/>
      <c r="AD268" s="449"/>
      <c r="AE268" s="449"/>
      <c r="AF268" s="449"/>
      <c r="AG268" s="449"/>
      <c r="AH268" s="449"/>
      <c r="AI268" s="449"/>
      <c r="AJ268" s="449"/>
      <c r="AK268" s="435"/>
      <c r="AL268" s="435"/>
      <c r="AM268" s="435"/>
      <c r="AN268" s="435"/>
      <c r="AO268" s="435"/>
      <c r="AP268" s="435"/>
      <c r="AQ268" s="435"/>
      <c r="AR268" s="435"/>
      <c r="AS268" s="435"/>
      <c r="AT268" s="435"/>
      <c r="AU268" s="670"/>
      <c r="AV268" s="382"/>
      <c r="AY268" s="347"/>
    </row>
    <row r="269" spans="1:54" s="58" customFormat="1" ht="21" x14ac:dyDescent="0.35">
      <c r="A269" s="822" t="s">
        <v>643</v>
      </c>
      <c r="B269" s="779"/>
      <c r="C269" s="779"/>
      <c r="D269" s="779"/>
      <c r="E269" s="779"/>
      <c r="F269" s="776">
        <v>45657</v>
      </c>
      <c r="G269" s="776"/>
      <c r="H269" s="776"/>
      <c r="I269" s="435"/>
      <c r="J269" s="450"/>
      <c r="K269" s="447"/>
      <c r="L269" s="448"/>
      <c r="M269" s="779" t="s">
        <v>328</v>
      </c>
      <c r="N269" s="779"/>
      <c r="O269" s="779"/>
      <c r="P269" s="779"/>
      <c r="Q269" s="779"/>
      <c r="R269" s="779"/>
      <c r="S269" s="779"/>
      <c r="T269" s="779"/>
      <c r="U269" s="779"/>
      <c r="V269" s="435"/>
      <c r="W269" s="435"/>
      <c r="X269" s="435"/>
      <c r="Y269" s="449"/>
      <c r="Z269" s="449"/>
      <c r="AA269" s="449"/>
      <c r="AB269" s="449"/>
      <c r="AC269" s="449"/>
      <c r="AD269" s="776">
        <v>45657</v>
      </c>
      <c r="AE269" s="776"/>
      <c r="AF269" s="776"/>
      <c r="AG269" s="449"/>
      <c r="AH269" s="449"/>
      <c r="AI269" s="449"/>
      <c r="AJ269" s="449"/>
      <c r="AK269" s="435"/>
      <c r="AL269" s="435"/>
      <c r="AM269" s="435"/>
      <c r="AN269" s="435"/>
      <c r="AO269" s="435"/>
      <c r="AP269" s="435"/>
      <c r="AQ269" s="435"/>
      <c r="AR269" s="435"/>
      <c r="AS269" s="435"/>
      <c r="AT269" s="435"/>
      <c r="AU269" s="670"/>
      <c r="AV269" s="382"/>
      <c r="AY269" s="347"/>
    </row>
    <row r="270" spans="1:54" s="58" customFormat="1" ht="21" x14ac:dyDescent="0.35">
      <c r="A270" s="823" t="s">
        <v>21</v>
      </c>
      <c r="B270" s="780"/>
      <c r="C270" s="780"/>
      <c r="D270" s="780"/>
      <c r="E270" s="780"/>
      <c r="F270" s="781" t="s">
        <v>23</v>
      </c>
      <c r="G270" s="781"/>
      <c r="H270" s="781"/>
      <c r="I270" s="435"/>
      <c r="J270" s="435"/>
      <c r="K270" s="447"/>
      <c r="L270" s="448"/>
      <c r="M270" s="780" t="s">
        <v>21</v>
      </c>
      <c r="N270" s="780"/>
      <c r="O270" s="780"/>
      <c r="P270" s="780"/>
      <c r="Q270" s="780"/>
      <c r="R270" s="780"/>
      <c r="S270" s="780"/>
      <c r="T270" s="780"/>
      <c r="U270" s="780"/>
      <c r="V270" s="435"/>
      <c r="W270" s="435"/>
      <c r="X270" s="435"/>
      <c r="Y270" s="449"/>
      <c r="Z270" s="449"/>
      <c r="AA270" s="449"/>
      <c r="AB270" s="449"/>
      <c r="AC270" s="449"/>
      <c r="AD270" s="777" t="s">
        <v>0</v>
      </c>
      <c r="AE270" s="777"/>
      <c r="AF270" s="777"/>
      <c r="AG270" s="449"/>
      <c r="AH270" s="449"/>
      <c r="AI270" s="449"/>
      <c r="AJ270" s="449"/>
      <c r="AK270" s="435"/>
      <c r="AL270" s="435"/>
      <c r="AM270" s="435"/>
      <c r="AN270" s="435"/>
      <c r="AO270" s="435"/>
      <c r="AP270" s="435"/>
      <c r="AQ270" s="435"/>
      <c r="AR270" s="435"/>
      <c r="AS270" s="435"/>
      <c r="AT270" s="435"/>
      <c r="AU270" s="670"/>
      <c r="AV270" s="382"/>
      <c r="AY270" s="347"/>
    </row>
    <row r="271" spans="1:54" s="58" customFormat="1" ht="21" customHeight="1" thickBot="1" x14ac:dyDescent="0.4">
      <c r="A271" s="824" t="s">
        <v>22</v>
      </c>
      <c r="B271" s="825"/>
      <c r="C271" s="825"/>
      <c r="D271" s="825"/>
      <c r="E271" s="825"/>
      <c r="F271" s="671"/>
      <c r="G271" s="671"/>
      <c r="H271" s="671"/>
      <c r="I271" s="671"/>
      <c r="J271" s="671"/>
      <c r="K271" s="671"/>
      <c r="L271" s="672"/>
      <c r="M271" s="825" t="s">
        <v>293</v>
      </c>
      <c r="N271" s="825"/>
      <c r="O271" s="825"/>
      <c r="P271" s="825"/>
      <c r="Q271" s="825"/>
      <c r="R271" s="825"/>
      <c r="S271" s="825"/>
      <c r="T271" s="825"/>
      <c r="U271" s="825"/>
      <c r="V271" s="671"/>
      <c r="W271" s="671"/>
      <c r="X271" s="671"/>
      <c r="Y271" s="673"/>
      <c r="Z271" s="673"/>
      <c r="AA271" s="673"/>
      <c r="AB271" s="673"/>
      <c r="AC271" s="673"/>
      <c r="AD271" s="673"/>
      <c r="AE271" s="673"/>
      <c r="AF271" s="673"/>
      <c r="AG271" s="673"/>
      <c r="AH271" s="673"/>
      <c r="AI271" s="673"/>
      <c r="AJ271" s="673"/>
      <c r="AK271" s="671"/>
      <c r="AL271" s="671"/>
      <c r="AM271" s="671"/>
      <c r="AN271" s="671"/>
      <c r="AO271" s="671"/>
      <c r="AP271" s="671"/>
      <c r="AQ271" s="671"/>
      <c r="AR271" s="671"/>
      <c r="AS271" s="671"/>
      <c r="AT271" s="671"/>
      <c r="AU271" s="674"/>
      <c r="AV271" s="382"/>
      <c r="AY271" s="347"/>
    </row>
    <row r="272" spans="1:54" s="56" customFormat="1" ht="15.75" customHeight="1" x14ac:dyDescent="0.25">
      <c r="A272" s="434"/>
      <c r="B272" s="434"/>
      <c r="C272" s="434"/>
      <c r="D272" s="434"/>
      <c r="E272" s="434"/>
      <c r="F272" s="435"/>
      <c r="G272" s="435"/>
      <c r="H272" s="435"/>
      <c r="I272" s="435"/>
      <c r="J272" s="435"/>
      <c r="K272" s="435"/>
      <c r="L272" s="436"/>
      <c r="M272" s="435"/>
      <c r="N272" s="435"/>
      <c r="O272" s="435"/>
      <c r="P272" s="435"/>
      <c r="Q272" s="435"/>
      <c r="R272" s="435"/>
      <c r="S272" s="435"/>
      <c r="T272" s="435"/>
      <c r="U272" s="435"/>
      <c r="V272" s="435"/>
      <c r="W272" s="435"/>
      <c r="X272" s="435"/>
      <c r="Y272" s="435"/>
      <c r="Z272" s="435"/>
      <c r="AA272" s="435"/>
      <c r="AB272" s="435"/>
      <c r="AC272" s="435"/>
      <c r="AD272" s="435"/>
      <c r="AE272" s="437"/>
      <c r="AF272" s="435"/>
      <c r="AG272" s="435"/>
      <c r="AH272" s="435"/>
      <c r="AI272" s="435"/>
      <c r="AJ272" s="435"/>
      <c r="AK272" s="435"/>
      <c r="AL272" s="435"/>
      <c r="AM272" s="435"/>
      <c r="AN272" s="435"/>
      <c r="AO272" s="435"/>
      <c r="AP272" s="435"/>
      <c r="AQ272" s="435"/>
      <c r="AR272" s="435"/>
      <c r="AS272" s="435"/>
      <c r="AT272" s="435"/>
      <c r="AU272" s="435"/>
      <c r="AY272" s="348"/>
    </row>
    <row r="273" spans="5:51" s="56" customFormat="1" x14ac:dyDescent="0.25">
      <c r="F273" s="592">
        <f>F264+I264</f>
        <v>28526893.879999999</v>
      </c>
      <c r="G273" s="592">
        <f>G264+J264</f>
        <v>14861479.969999999</v>
      </c>
      <c r="H273" s="592">
        <f>H264</f>
        <v>113207937.94000015</v>
      </c>
      <c r="I273" s="592"/>
      <c r="J273" s="592"/>
      <c r="K273" s="592">
        <f>K264</f>
        <v>43988.689999999995</v>
      </c>
      <c r="L273" s="592">
        <f>G262+J262+SUM(AJ262:AO262)</f>
        <v>5953787.8499999996</v>
      </c>
      <c r="M273" s="592"/>
      <c r="N273" s="592"/>
      <c r="O273" s="592"/>
      <c r="P273" s="592"/>
      <c r="Q273" s="592"/>
      <c r="R273" s="592"/>
      <c r="S273" s="592"/>
      <c r="T273" s="592"/>
      <c r="U273" s="592"/>
      <c r="V273" s="592"/>
      <c r="W273" s="592"/>
      <c r="X273" s="592"/>
      <c r="Y273" s="592"/>
      <c r="Z273" s="592"/>
      <c r="AA273" s="592"/>
      <c r="AB273" s="592"/>
      <c r="AC273" s="592"/>
      <c r="AD273" s="592"/>
      <c r="AE273" s="592"/>
      <c r="AF273" s="592"/>
      <c r="AG273" s="592"/>
      <c r="AH273" s="592"/>
      <c r="AI273" s="592"/>
      <c r="AJ273" s="592"/>
      <c r="AK273" s="592"/>
      <c r="AL273" s="592"/>
      <c r="AM273" s="592"/>
      <c r="AN273" s="592"/>
      <c r="AO273" s="592"/>
      <c r="AP273" s="592"/>
      <c r="AQ273" s="592"/>
      <c r="AR273" s="592"/>
      <c r="AS273" s="592"/>
      <c r="AT273" s="592"/>
      <c r="AU273" s="592"/>
      <c r="AY273" s="348"/>
    </row>
    <row r="274" spans="5:51" s="56" customFormat="1" x14ac:dyDescent="0.25">
      <c r="I274" s="57"/>
      <c r="AY274" s="348"/>
    </row>
    <row r="275" spans="5:51" s="56" customFormat="1" x14ac:dyDescent="0.25">
      <c r="E275" s="592">
        <f>F262+I262</f>
        <v>2478748.2499999995</v>
      </c>
      <c r="F275" s="82"/>
      <c r="G275" s="82"/>
      <c r="H275" s="469">
        <v>114659108.09</v>
      </c>
      <c r="I275" s="82"/>
      <c r="J275" s="82"/>
      <c r="K275" s="349">
        <v>59694.65</v>
      </c>
      <c r="L275" s="349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  <c r="AA275" s="82"/>
      <c r="AB275" s="82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82"/>
      <c r="AN275" s="82"/>
      <c r="AO275" s="82"/>
      <c r="AY275" s="348"/>
    </row>
    <row r="276" spans="5:51" s="56" customFormat="1" x14ac:dyDescent="0.25">
      <c r="E276" s="418">
        <f>G262+J262</f>
        <v>5795444</v>
      </c>
      <c r="H276" s="17"/>
      <c r="K276" s="349"/>
      <c r="L276" s="349"/>
      <c r="AY276" s="348"/>
    </row>
    <row r="277" spans="5:51" x14ac:dyDescent="0.25">
      <c r="G277" t="s">
        <v>817</v>
      </c>
      <c r="H277" s="686">
        <f>H275-H273</f>
        <v>1451170.1499998569</v>
      </c>
      <c r="K277" s="17">
        <f>K275-K273</f>
        <v>15705.960000000006</v>
      </c>
      <c r="L277" s="17"/>
    </row>
    <row r="278" spans="5:51" x14ac:dyDescent="0.25">
      <c r="H278" s="17"/>
      <c r="K278" s="17"/>
      <c r="L278" s="17"/>
    </row>
    <row r="279" spans="5:51" x14ac:dyDescent="0.25">
      <c r="G279" s="17"/>
      <c r="H279" s="60">
        <v>124165</v>
      </c>
      <c r="K279">
        <v>15705.96</v>
      </c>
    </row>
    <row r="280" spans="5:51" x14ac:dyDescent="0.25">
      <c r="H280" s="60">
        <v>420096</v>
      </c>
    </row>
    <row r="281" spans="5:51" x14ac:dyDescent="0.25">
      <c r="H281" s="60">
        <v>435357.15</v>
      </c>
    </row>
    <row r="282" spans="5:51" x14ac:dyDescent="0.25">
      <c r="H282" s="60">
        <v>471552</v>
      </c>
    </row>
    <row r="283" spans="5:51" x14ac:dyDescent="0.25">
      <c r="H283" s="61">
        <f>SUM(H279:H282)</f>
        <v>1451170.15</v>
      </c>
      <c r="K283" s="61">
        <f>SUM(K279:K282)</f>
        <v>15705.96</v>
      </c>
    </row>
    <row r="284" spans="5:51" x14ac:dyDescent="0.25">
      <c r="H284" s="60"/>
      <c r="K284" s="60"/>
    </row>
    <row r="285" spans="5:51" x14ac:dyDescent="0.25">
      <c r="G285" s="418">
        <f>F264+I264</f>
        <v>28526893.879999999</v>
      </c>
      <c r="H285" s="60">
        <f>H277-H283</f>
        <v>-1.4295801520347595E-7</v>
      </c>
      <c r="K285" s="60">
        <f>K277-K283</f>
        <v>0</v>
      </c>
    </row>
    <row r="286" spans="5:51" x14ac:dyDescent="0.25">
      <c r="G286">
        <f>'[2]2024 ASRP_0122205'!$F$25</f>
        <v>31279960.690000001</v>
      </c>
    </row>
    <row r="287" spans="5:51" x14ac:dyDescent="0.25">
      <c r="G287" s="418">
        <f>G286-G285</f>
        <v>2753066.8100000024</v>
      </c>
    </row>
  </sheetData>
  <mergeCells count="63">
    <mergeCell ref="A270:E270"/>
    <mergeCell ref="F270:H270"/>
    <mergeCell ref="M270:U270"/>
    <mergeCell ref="AD270:AF270"/>
    <mergeCell ref="A271:E271"/>
    <mergeCell ref="M271:U271"/>
    <mergeCell ref="P9:P10"/>
    <mergeCell ref="AD9:AD10"/>
    <mergeCell ref="AE9:AE10"/>
    <mergeCell ref="AF9:AF10"/>
    <mergeCell ref="A269:E269"/>
    <mergeCell ref="F269:H269"/>
    <mergeCell ref="M269:U269"/>
    <mergeCell ref="AD269:AF269"/>
    <mergeCell ref="X9:X10"/>
    <mergeCell ref="Y9:Y10"/>
    <mergeCell ref="Z9:Z10"/>
    <mergeCell ref="AA9:AA10"/>
    <mergeCell ref="AB9:AB10"/>
    <mergeCell ref="AC9:AC10"/>
    <mergeCell ref="R9:R10"/>
    <mergeCell ref="S9:S10"/>
    <mergeCell ref="J9:J10"/>
    <mergeCell ref="K9:K10"/>
    <mergeCell ref="M9:M10"/>
    <mergeCell ref="N9:N10"/>
    <mergeCell ref="O9:O10"/>
    <mergeCell ref="B9:B10"/>
    <mergeCell ref="C9:C10"/>
    <mergeCell ref="F9:F10"/>
    <mergeCell ref="G9:G10"/>
    <mergeCell ref="H9:H10"/>
    <mergeCell ref="AG8:AG10"/>
    <mergeCell ref="AH8:AH10"/>
    <mergeCell ref="AI8:AI10"/>
    <mergeCell ref="AU8:AU10"/>
    <mergeCell ref="Q9:Q10"/>
    <mergeCell ref="U9:U10"/>
    <mergeCell ref="V9:V10"/>
    <mergeCell ref="W9:W10"/>
    <mergeCell ref="T9:T10"/>
    <mergeCell ref="A6:K6"/>
    <mergeCell ref="M6:AU6"/>
    <mergeCell ref="A7:A10"/>
    <mergeCell ref="B7:C8"/>
    <mergeCell ref="D7:D10"/>
    <mergeCell ref="E7:E10"/>
    <mergeCell ref="F7:H8"/>
    <mergeCell ref="I7:K8"/>
    <mergeCell ref="L7:L10"/>
    <mergeCell ref="M7:AF7"/>
    <mergeCell ref="I9:I10"/>
    <mergeCell ref="AH7:AI7"/>
    <mergeCell ref="AJ7:AU7"/>
    <mergeCell ref="N8:Y8"/>
    <mergeCell ref="AA8:AD8"/>
    <mergeCell ref="AE8:AF8"/>
    <mergeCell ref="A2:AU2"/>
    <mergeCell ref="A3:AU3"/>
    <mergeCell ref="A4:K4"/>
    <mergeCell ref="M4:AU4"/>
    <mergeCell ref="A5:K5"/>
    <mergeCell ref="M5:AU5"/>
  </mergeCells>
  <phoneticPr fontId="33" type="noConversion"/>
  <printOptions horizontalCentered="1"/>
  <pageMargins left="0.19685039370078741" right="0.43307086614173229" top="0.51181102362204722" bottom="0.51181102362204722" header="0.15748031496062992" footer="0.31496062992125984"/>
  <pageSetup paperSize="3" scale="36" fitToHeight="0" orientation="landscape" r:id="rId1"/>
  <headerFooter>
    <oddHeader>&amp;R&amp;"Arial Narrow,Regular"&amp;12Annex 6</oddHeader>
    <oddFooter>Page &amp;P of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847EC-A84B-4277-85E9-2DC7128041A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2024 Q1</vt:lpstr>
      <vt:lpstr>Q2</vt:lpstr>
      <vt:lpstr>Q3</vt:lpstr>
      <vt:lpstr>Q4</vt:lpstr>
      <vt:lpstr>Sheet1</vt:lpstr>
      <vt:lpstr>'2024 Q1'!Print_Area</vt:lpstr>
      <vt:lpstr>'Q2'!Print_Area</vt:lpstr>
      <vt:lpstr>'Q3'!Print_Area</vt:lpstr>
      <vt:lpstr>'Q4'!Print_Area</vt:lpstr>
      <vt:lpstr>'2024 Q1'!Print_Titles</vt:lpstr>
      <vt:lpstr>'Q2'!Print_Titles</vt:lpstr>
      <vt:lpstr>'Q3'!Print_Titles</vt:lpstr>
      <vt:lpstr>'Q4'!Print_Titles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asdoso common</dc:creator>
  <cp:lastModifiedBy>Elaine Baguyot</cp:lastModifiedBy>
  <cp:lastPrinted>2025-01-20T00:27:05Z</cp:lastPrinted>
  <dcterms:created xsi:type="dcterms:W3CDTF">2018-10-22T07:13:54Z</dcterms:created>
  <dcterms:modified xsi:type="dcterms:W3CDTF">2025-01-22T03:39:36Z</dcterms:modified>
</cp:coreProperties>
</file>